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/>
  </bookViews>
  <sheets>
    <sheet name="Carátula" sheetId="1" r:id="rId1"/>
    <sheet name="Índice" sheetId="2" r:id="rId2"/>
    <sheet name="Centro" sheetId="26" r:id="rId3"/>
    <sheet name="Áncash" sheetId="27" r:id="rId4"/>
    <sheet name="Apurímac" sheetId="32" r:id="rId5"/>
    <sheet name="Ayacucho" sheetId="33" r:id="rId6"/>
    <sheet name="Huancavelica" sheetId="34" r:id="rId7"/>
    <sheet name="Huánuco" sheetId="35" r:id="rId8"/>
    <sheet name="Ica" sheetId="36" r:id="rId9"/>
    <sheet name="Junín" sheetId="37" r:id="rId10"/>
    <sheet name="Pasco" sheetId="38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CM">[1]Data!$B$1</definedName>
    <definedName name="CR">[1]Data!$Q$1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 localSheetId="3">#REF!</definedName>
    <definedName name="GAdmin" localSheetId="4">#REF!</definedName>
    <definedName name="GAdmin" localSheetId="5">#REF!</definedName>
    <definedName name="GAdmin" localSheetId="6">#REF!</definedName>
    <definedName name="GAdmin">#REF!</definedName>
    <definedName name="Indic.Propuestos" localSheetId="3">'[4]Ctas-Ind (1)'!#REF!</definedName>
    <definedName name="Indic.Propuestos" localSheetId="4">'[4]Ctas-Ind (1)'!#REF!</definedName>
    <definedName name="Indic.Propuestos" localSheetId="5">'[4]Ctas-Ind (1)'!#REF!</definedName>
    <definedName name="Indic.Propuestos" localSheetId="6">'[4]Ctas-Ind (1)'!#REF!</definedName>
    <definedName name="Indic.Propuestos">'[4]Ctas-Ind (1)'!#REF!</definedName>
    <definedName name="INDICE" localSheetId="3">[5]!INDICE</definedName>
    <definedName name="INDICE" localSheetId="4">[5]!INDICE</definedName>
    <definedName name="INDICE" localSheetId="5">[5]!INDICE</definedName>
    <definedName name="INDICE" localSheetId="6">[5]!INDICE</definedName>
    <definedName name="INDICE">[5]!INDICE</definedName>
    <definedName name="IngresF" localSheetId="3">#REF!</definedName>
    <definedName name="IngresF" localSheetId="4">#REF!</definedName>
    <definedName name="IngresF" localSheetId="5">#REF!</definedName>
    <definedName name="IngresF" localSheetId="6">#REF!</definedName>
    <definedName name="IngresF">#REF!</definedName>
    <definedName name="MFinanc" localSheetId="3">#REF!</definedName>
    <definedName name="MFinanc" localSheetId="4">#REF!</definedName>
    <definedName name="MFinanc" localSheetId="5">#REF!</definedName>
    <definedName name="MFinanc" localSheetId="6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3">#REF!</definedName>
    <definedName name="Utilid" localSheetId="4">#REF!</definedName>
    <definedName name="Utilid" localSheetId="5">#REF!</definedName>
    <definedName name="Utilid" localSheetId="6">#REF!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U66" i="26" l="1"/>
  <c r="V35" i="26"/>
  <c r="V36" i="26"/>
  <c r="V37" i="26"/>
  <c r="V38" i="26"/>
  <c r="V39" i="26"/>
  <c r="V40" i="26"/>
  <c r="V41" i="26"/>
  <c r="U35" i="26"/>
  <c r="U36" i="26"/>
  <c r="U37" i="26"/>
  <c r="U38" i="26"/>
  <c r="U39" i="26"/>
  <c r="U40" i="26"/>
  <c r="U41" i="26"/>
  <c r="U13" i="26"/>
  <c r="U14" i="26"/>
  <c r="U15" i="26"/>
  <c r="U16" i="26"/>
  <c r="U17" i="26"/>
  <c r="U18" i="26"/>
  <c r="U19" i="26"/>
  <c r="U20" i="26"/>
  <c r="U21" i="26"/>
  <c r="U22" i="26"/>
  <c r="U23" i="26"/>
  <c r="U24" i="26"/>
  <c r="U12" i="26"/>
  <c r="L44" i="26" l="1"/>
  <c r="L43" i="26"/>
  <c r="L42" i="26"/>
  <c r="L41" i="26"/>
  <c r="L40" i="26"/>
  <c r="L39" i="26"/>
  <c r="L38" i="26"/>
  <c r="L37" i="26"/>
  <c r="M44" i="26"/>
  <c r="N44" i="26" s="1"/>
  <c r="M43" i="26"/>
  <c r="O43" i="26" s="1"/>
  <c r="I43" i="26" s="1"/>
  <c r="M42" i="26"/>
  <c r="N42" i="26" s="1"/>
  <c r="M41" i="26"/>
  <c r="O41" i="26" s="1"/>
  <c r="I41" i="26" s="1"/>
  <c r="M40" i="26"/>
  <c r="O40" i="26" s="1"/>
  <c r="I40" i="26" s="1"/>
  <c r="M39" i="26"/>
  <c r="O39" i="26" s="1"/>
  <c r="I39" i="26" s="1"/>
  <c r="M38" i="26"/>
  <c r="O38" i="26" s="1"/>
  <c r="I38" i="26" s="1"/>
  <c r="M37" i="26"/>
  <c r="F44" i="26"/>
  <c r="E44" i="26"/>
  <c r="F43" i="26"/>
  <c r="E43" i="26"/>
  <c r="F42" i="26"/>
  <c r="E42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J3" i="37"/>
  <c r="J3" i="36"/>
  <c r="J3" i="35"/>
  <c r="J3" i="33"/>
  <c r="B4" i="33"/>
  <c r="O64" i="37"/>
  <c r="O63" i="37"/>
  <c r="O73" i="36"/>
  <c r="O72" i="36"/>
  <c r="O65" i="36"/>
  <c r="O64" i="36"/>
  <c r="O63" i="36"/>
  <c r="O72" i="35"/>
  <c r="O71" i="35"/>
  <c r="O64" i="35"/>
  <c r="O63" i="35"/>
  <c r="O65" i="33"/>
  <c r="O64" i="33"/>
  <c r="O63" i="33"/>
  <c r="O76" i="33"/>
  <c r="O75" i="33"/>
  <c r="O74" i="33"/>
  <c r="O73" i="33"/>
  <c r="O66" i="33"/>
  <c r="O72" i="27"/>
  <c r="O71" i="27"/>
  <c r="O64" i="27"/>
  <c r="O63" i="27"/>
  <c r="L63" i="33"/>
  <c r="N64" i="37"/>
  <c r="L64" i="37"/>
  <c r="N63" i="37"/>
  <c r="M63" i="37"/>
  <c r="L63" i="37"/>
  <c r="N73" i="36"/>
  <c r="M73" i="36"/>
  <c r="L73" i="36"/>
  <c r="N72" i="36"/>
  <c r="M72" i="36"/>
  <c r="L72" i="36"/>
  <c r="N65" i="36"/>
  <c r="M65" i="36"/>
  <c r="L65" i="36"/>
  <c r="N64" i="36"/>
  <c r="M64" i="36"/>
  <c r="L64" i="36"/>
  <c r="N63" i="36"/>
  <c r="M63" i="36"/>
  <c r="L63" i="36"/>
  <c r="N72" i="35"/>
  <c r="M72" i="35"/>
  <c r="L72" i="35"/>
  <c r="N71" i="35"/>
  <c r="M71" i="35"/>
  <c r="L71" i="35"/>
  <c r="N64" i="35"/>
  <c r="M64" i="35"/>
  <c r="L64" i="35"/>
  <c r="N63" i="35"/>
  <c r="M63" i="35"/>
  <c r="L63" i="35"/>
  <c r="N76" i="33"/>
  <c r="M76" i="33"/>
  <c r="L76" i="33"/>
  <c r="N75" i="33"/>
  <c r="M75" i="33"/>
  <c r="L75" i="33"/>
  <c r="N74" i="33"/>
  <c r="M74" i="33"/>
  <c r="L74" i="33"/>
  <c r="N73" i="33"/>
  <c r="M73" i="33"/>
  <c r="L73" i="33"/>
  <c r="N66" i="33"/>
  <c r="M66" i="33"/>
  <c r="L66" i="33"/>
  <c r="N65" i="33"/>
  <c r="M65" i="33"/>
  <c r="L65" i="33"/>
  <c r="N64" i="33"/>
  <c r="M64" i="33"/>
  <c r="L64" i="33"/>
  <c r="N63" i="33"/>
  <c r="M63" i="33"/>
  <c r="N72" i="27"/>
  <c r="G42" i="26" l="1"/>
  <c r="G43" i="26"/>
  <c r="M45" i="26"/>
  <c r="L45" i="26"/>
  <c r="N43" i="26"/>
  <c r="O42" i="26"/>
  <c r="I42" i="26" s="1"/>
  <c r="N37" i="26"/>
  <c r="O44" i="26"/>
  <c r="I44" i="26" s="1"/>
  <c r="G44" i="26"/>
  <c r="K52" i="27"/>
  <c r="K52" i="38"/>
  <c r="L52" i="38" s="1"/>
  <c r="F49" i="38"/>
  <c r="G49" i="38" s="1"/>
  <c r="K25" i="38"/>
  <c r="L24" i="38" s="1"/>
  <c r="K24" i="38"/>
  <c r="J24" i="38"/>
  <c r="H24" i="38"/>
  <c r="L23" i="38"/>
  <c r="K23" i="38"/>
  <c r="J23" i="38"/>
  <c r="H23" i="38"/>
  <c r="K22" i="38"/>
  <c r="I29" i="38" s="1"/>
  <c r="J22" i="38"/>
  <c r="H22" i="38"/>
  <c r="K21" i="38"/>
  <c r="J21" i="38"/>
  <c r="H21" i="38"/>
  <c r="K20" i="38"/>
  <c r="J20" i="38"/>
  <c r="H20" i="38"/>
  <c r="K19" i="38"/>
  <c r="J19" i="38"/>
  <c r="H19" i="38"/>
  <c r="K18" i="38"/>
  <c r="J18" i="38"/>
  <c r="H18" i="38"/>
  <c r="K17" i="38"/>
  <c r="G28" i="38" s="1"/>
  <c r="J17" i="38"/>
  <c r="H17" i="38"/>
  <c r="K16" i="38"/>
  <c r="J16" i="38"/>
  <c r="H16" i="38"/>
  <c r="K15" i="38"/>
  <c r="J15" i="38"/>
  <c r="H15" i="38"/>
  <c r="K14" i="38"/>
  <c r="J14" i="38"/>
  <c r="H14" i="38"/>
  <c r="K13" i="38"/>
  <c r="J13" i="38"/>
  <c r="H13" i="38"/>
  <c r="K12" i="38"/>
  <c r="I27" i="38" s="1"/>
  <c r="J12" i="38"/>
  <c r="H12" i="38"/>
  <c r="B4" i="38"/>
  <c r="B3" i="38"/>
  <c r="K52" i="37"/>
  <c r="L52" i="37" s="1"/>
  <c r="F49" i="37"/>
  <c r="G49" i="37" s="1"/>
  <c r="K25" i="37"/>
  <c r="K24" i="37"/>
  <c r="L24" i="37" s="1"/>
  <c r="J24" i="37"/>
  <c r="H24" i="37"/>
  <c r="K23" i="37"/>
  <c r="J23" i="37"/>
  <c r="H23" i="37"/>
  <c r="K22" i="37"/>
  <c r="I29" i="37" s="1"/>
  <c r="J22" i="37"/>
  <c r="H22" i="37"/>
  <c r="K21" i="37"/>
  <c r="J21" i="37"/>
  <c r="H21" i="37"/>
  <c r="K20" i="37"/>
  <c r="J20" i="37"/>
  <c r="H20" i="37"/>
  <c r="K19" i="37"/>
  <c r="J19" i="37"/>
  <c r="H19" i="37"/>
  <c r="K18" i="37"/>
  <c r="J18" i="37"/>
  <c r="H18" i="37"/>
  <c r="K17" i="37"/>
  <c r="G28" i="37" s="1"/>
  <c r="J17" i="37"/>
  <c r="H17" i="37"/>
  <c r="K16" i="37"/>
  <c r="J16" i="37"/>
  <c r="H16" i="37"/>
  <c r="K15" i="37"/>
  <c r="J15" i="37"/>
  <c r="H15" i="37"/>
  <c r="K14" i="37"/>
  <c r="J14" i="37"/>
  <c r="H14" i="37"/>
  <c r="K13" i="37"/>
  <c r="J13" i="37"/>
  <c r="H13" i="37"/>
  <c r="K12" i="37"/>
  <c r="I27" i="37" s="1"/>
  <c r="J12" i="37"/>
  <c r="H12" i="37"/>
  <c r="B4" i="37"/>
  <c r="B3" i="37"/>
  <c r="K52" i="36"/>
  <c r="L50" i="36" s="1"/>
  <c r="F49" i="36"/>
  <c r="F52" i="36" s="1"/>
  <c r="L45" i="36"/>
  <c r="L44" i="36"/>
  <c r="L41" i="36"/>
  <c r="K25" i="36"/>
  <c r="K24" i="36"/>
  <c r="J24" i="36"/>
  <c r="H24" i="36"/>
  <c r="K23" i="36"/>
  <c r="J23" i="36"/>
  <c r="H23" i="36"/>
  <c r="K22" i="36"/>
  <c r="I29" i="36" s="1"/>
  <c r="J22" i="36"/>
  <c r="H22" i="36"/>
  <c r="K21" i="36"/>
  <c r="J21" i="36"/>
  <c r="H21" i="36"/>
  <c r="K20" i="36"/>
  <c r="J20" i="36"/>
  <c r="H20" i="36"/>
  <c r="K19" i="36"/>
  <c r="J19" i="36"/>
  <c r="H19" i="36"/>
  <c r="K18" i="36"/>
  <c r="J18" i="36"/>
  <c r="H18" i="36"/>
  <c r="K17" i="36"/>
  <c r="G28" i="36" s="1"/>
  <c r="J17" i="36"/>
  <c r="H17" i="36"/>
  <c r="K16" i="36"/>
  <c r="J16" i="36"/>
  <c r="H16" i="36"/>
  <c r="K15" i="36"/>
  <c r="J15" i="36"/>
  <c r="H15" i="36"/>
  <c r="K14" i="36"/>
  <c r="J14" i="36"/>
  <c r="H14" i="36"/>
  <c r="K13" i="36"/>
  <c r="J13" i="36"/>
  <c r="H13" i="36"/>
  <c r="K12" i="36"/>
  <c r="J12" i="36"/>
  <c r="H12" i="36"/>
  <c r="B4" i="36"/>
  <c r="B3" i="36"/>
  <c r="G41" i="38" l="1"/>
  <c r="L16" i="37"/>
  <c r="L20" i="37"/>
  <c r="G41" i="37"/>
  <c r="G45" i="37"/>
  <c r="L48" i="36"/>
  <c r="L51" i="36"/>
  <c r="L42" i="36"/>
  <c r="L46" i="36"/>
  <c r="L49" i="36"/>
  <c r="L52" i="36"/>
  <c r="L43" i="36"/>
  <c r="L47" i="36"/>
  <c r="L47" i="38"/>
  <c r="L43" i="38"/>
  <c r="L43" i="37"/>
  <c r="L47" i="37"/>
  <c r="G45" i="38"/>
  <c r="H45" i="36"/>
  <c r="H44" i="36"/>
  <c r="H48" i="36"/>
  <c r="G42" i="36"/>
  <c r="G44" i="36"/>
  <c r="G41" i="36"/>
  <c r="G43" i="36"/>
  <c r="G45" i="36"/>
  <c r="G47" i="36"/>
  <c r="G46" i="36"/>
  <c r="G48" i="36"/>
  <c r="G49" i="36"/>
  <c r="L13" i="38"/>
  <c r="L21" i="38"/>
  <c r="L16" i="38"/>
  <c r="L20" i="38"/>
  <c r="G29" i="38"/>
  <c r="K29" i="38" s="1"/>
  <c r="L15" i="37"/>
  <c r="L19" i="37"/>
  <c r="L23" i="37"/>
  <c r="G29" i="37"/>
  <c r="K29" i="37" s="1"/>
  <c r="L14" i="36"/>
  <c r="L18" i="36"/>
  <c r="L24" i="36"/>
  <c r="L14" i="38"/>
  <c r="L18" i="38"/>
  <c r="L15" i="38"/>
  <c r="L19" i="38"/>
  <c r="N22" i="38"/>
  <c r="L14" i="37"/>
  <c r="L13" i="37"/>
  <c r="L21" i="37"/>
  <c r="N22" i="37"/>
  <c r="L18" i="37"/>
  <c r="L13" i="36"/>
  <c r="L21" i="36"/>
  <c r="N22" i="36"/>
  <c r="L16" i="36"/>
  <c r="L20" i="36"/>
  <c r="L15" i="36"/>
  <c r="L19" i="36"/>
  <c r="L23" i="36"/>
  <c r="G27" i="38"/>
  <c r="K27" i="38" s="1"/>
  <c r="I28" i="38"/>
  <c r="K28" i="38" s="1"/>
  <c r="L41" i="38"/>
  <c r="G43" i="38"/>
  <c r="L45" i="38"/>
  <c r="G47" i="38"/>
  <c r="L49" i="38"/>
  <c r="F52" i="38"/>
  <c r="C7" i="38"/>
  <c r="L12" i="38"/>
  <c r="L17" i="38"/>
  <c r="L22" i="38"/>
  <c r="G42" i="38"/>
  <c r="L44" i="38"/>
  <c r="G46" i="38"/>
  <c r="L48" i="38"/>
  <c r="L50" i="38"/>
  <c r="L42" i="38"/>
  <c r="G44" i="38"/>
  <c r="L46" i="38"/>
  <c r="G48" i="38"/>
  <c r="L51" i="38"/>
  <c r="G27" i="37"/>
  <c r="K27" i="37" s="1"/>
  <c r="I28" i="37"/>
  <c r="K28" i="37" s="1"/>
  <c r="L41" i="37"/>
  <c r="G43" i="37"/>
  <c r="L45" i="37"/>
  <c r="G47" i="37"/>
  <c r="L49" i="37"/>
  <c r="F52" i="37"/>
  <c r="C7" i="37"/>
  <c r="L12" i="37"/>
  <c r="L17" i="37"/>
  <c r="L22" i="37"/>
  <c r="G42" i="37"/>
  <c r="L44" i="37"/>
  <c r="G46" i="37"/>
  <c r="L48" i="37"/>
  <c r="L50" i="37"/>
  <c r="L42" i="37"/>
  <c r="G44" i="37"/>
  <c r="L46" i="37"/>
  <c r="G48" i="37"/>
  <c r="L51" i="37"/>
  <c r="G27" i="36"/>
  <c r="L12" i="36"/>
  <c r="L22" i="36"/>
  <c r="I27" i="36"/>
  <c r="G29" i="36"/>
  <c r="K29" i="36" s="1"/>
  <c r="H42" i="36"/>
  <c r="H46" i="36"/>
  <c r="H51" i="36"/>
  <c r="I28" i="36"/>
  <c r="K28" i="36" s="1"/>
  <c r="C7" i="36"/>
  <c r="L17" i="36"/>
  <c r="H43" i="36"/>
  <c r="H47" i="36"/>
  <c r="H52" i="36"/>
  <c r="H41" i="36"/>
  <c r="C35" i="37" l="1"/>
  <c r="C35" i="38"/>
  <c r="C35" i="36"/>
  <c r="H45" i="38"/>
  <c r="H41" i="38"/>
  <c r="H51" i="38"/>
  <c r="H46" i="38"/>
  <c r="H42" i="38"/>
  <c r="H52" i="38"/>
  <c r="H47" i="38"/>
  <c r="H43" i="38"/>
  <c r="H48" i="38"/>
  <c r="H44" i="38"/>
  <c r="H45" i="37"/>
  <c r="H41" i="37"/>
  <c r="H51" i="37"/>
  <c r="H46" i="37"/>
  <c r="H42" i="37"/>
  <c r="H52" i="37"/>
  <c r="H47" i="37"/>
  <c r="H43" i="37"/>
  <c r="H48" i="37"/>
  <c r="H44" i="37"/>
  <c r="K27" i="36"/>
  <c r="M72" i="27" l="1"/>
  <c r="L72" i="27"/>
  <c r="N71" i="27"/>
  <c r="M71" i="27"/>
  <c r="L71" i="27"/>
  <c r="N64" i="27" l="1"/>
  <c r="M64" i="27"/>
  <c r="L64" i="27"/>
  <c r="N63" i="27"/>
  <c r="M63" i="27"/>
  <c r="L63" i="27"/>
  <c r="M77" i="26" l="1"/>
  <c r="E40" i="26" l="1"/>
  <c r="F40" i="26"/>
  <c r="G40" i="26" l="1"/>
  <c r="F41" i="26"/>
  <c r="F39" i="26"/>
  <c r="F38" i="26"/>
  <c r="F37" i="26"/>
  <c r="E41" i="26"/>
  <c r="E39" i="26"/>
  <c r="E38" i="26"/>
  <c r="E37" i="26"/>
  <c r="F45" i="26" l="1"/>
  <c r="E45" i="26"/>
  <c r="G41" i="26"/>
  <c r="B4" i="35" l="1"/>
  <c r="B4" i="34"/>
  <c r="J3" i="27"/>
  <c r="K52" i="35" l="1"/>
  <c r="L50" i="35" s="1"/>
  <c r="F49" i="35"/>
  <c r="G43" i="35" s="1"/>
  <c r="K25" i="35"/>
  <c r="K24" i="35"/>
  <c r="J24" i="35"/>
  <c r="H24" i="35"/>
  <c r="K23" i="35"/>
  <c r="J23" i="35"/>
  <c r="H23" i="35"/>
  <c r="K22" i="35"/>
  <c r="I29" i="35" s="1"/>
  <c r="J22" i="35"/>
  <c r="H22" i="35"/>
  <c r="K21" i="35"/>
  <c r="J21" i="35"/>
  <c r="H21" i="35"/>
  <c r="K20" i="35"/>
  <c r="J20" i="35"/>
  <c r="H20" i="35"/>
  <c r="K19" i="35"/>
  <c r="J19" i="35"/>
  <c r="H19" i="35"/>
  <c r="K18" i="35"/>
  <c r="J18" i="35"/>
  <c r="H18" i="35"/>
  <c r="K17" i="35"/>
  <c r="G28" i="35" s="1"/>
  <c r="J17" i="35"/>
  <c r="H17" i="35"/>
  <c r="K16" i="35"/>
  <c r="J16" i="35"/>
  <c r="H16" i="35"/>
  <c r="K15" i="35"/>
  <c r="J15" i="35"/>
  <c r="H15" i="35"/>
  <c r="K14" i="35"/>
  <c r="J14" i="35"/>
  <c r="H14" i="35"/>
  <c r="K13" i="35"/>
  <c r="J13" i="35"/>
  <c r="H13" i="35"/>
  <c r="K12" i="35"/>
  <c r="J12" i="35"/>
  <c r="H12" i="35"/>
  <c r="B3" i="35"/>
  <c r="N41" i="26" l="1"/>
  <c r="L12" i="35"/>
  <c r="L16" i="35"/>
  <c r="L20" i="35"/>
  <c r="L24" i="35"/>
  <c r="L41" i="35"/>
  <c r="L47" i="35"/>
  <c r="L44" i="35"/>
  <c r="L45" i="35"/>
  <c r="L51" i="35"/>
  <c r="L43" i="35"/>
  <c r="L48" i="35"/>
  <c r="L42" i="35"/>
  <c r="L46" i="35"/>
  <c r="L49" i="35"/>
  <c r="L52" i="35"/>
  <c r="G45" i="35"/>
  <c r="G47" i="35"/>
  <c r="G42" i="35"/>
  <c r="G44" i="35"/>
  <c r="G46" i="35"/>
  <c r="G48" i="35"/>
  <c r="G49" i="35"/>
  <c r="F52" i="35"/>
  <c r="H41" i="35" s="1"/>
  <c r="G41" i="35"/>
  <c r="L13" i="35"/>
  <c r="L21" i="35"/>
  <c r="L19" i="35"/>
  <c r="L23" i="35"/>
  <c r="L14" i="35"/>
  <c r="L18" i="35"/>
  <c r="L15" i="35"/>
  <c r="L17" i="35"/>
  <c r="I27" i="35"/>
  <c r="N22" i="35"/>
  <c r="C7" i="35" s="1"/>
  <c r="G29" i="35"/>
  <c r="K29" i="35" s="1"/>
  <c r="G27" i="35"/>
  <c r="I28" i="35"/>
  <c r="K28" i="35" s="1"/>
  <c r="L22" i="35"/>
  <c r="H43" i="35" l="1"/>
  <c r="C35" i="35"/>
  <c r="H46" i="35"/>
  <c r="H51" i="35"/>
  <c r="H45" i="35"/>
  <c r="H48" i="35"/>
  <c r="H44" i="35"/>
  <c r="H52" i="35"/>
  <c r="H42" i="35"/>
  <c r="H47" i="35"/>
  <c r="K27" i="35"/>
  <c r="B4" i="26" l="1"/>
  <c r="K77" i="26"/>
  <c r="L75" i="26" s="1"/>
  <c r="F67" i="26"/>
  <c r="F77" i="26" s="1"/>
  <c r="L73" i="26" l="1"/>
  <c r="L74" i="26"/>
  <c r="H75" i="26"/>
  <c r="H74" i="26"/>
  <c r="H69" i="26"/>
  <c r="H73" i="26"/>
  <c r="L72" i="26"/>
  <c r="L70" i="26"/>
  <c r="L68" i="26"/>
  <c r="L71" i="26"/>
  <c r="L69" i="26"/>
  <c r="L64" i="26"/>
  <c r="L60" i="26"/>
  <c r="L67" i="26"/>
  <c r="L63" i="26"/>
  <c r="L59" i="26"/>
  <c r="L66" i="26"/>
  <c r="L62" i="26"/>
  <c r="L76" i="26"/>
  <c r="L65" i="26"/>
  <c r="L61" i="26"/>
  <c r="G65" i="26"/>
  <c r="G61" i="26"/>
  <c r="G64" i="26"/>
  <c r="G63" i="26"/>
  <c r="G59" i="26"/>
  <c r="G66" i="26"/>
  <c r="G62" i="26"/>
  <c r="G60" i="26"/>
  <c r="B4" i="27"/>
  <c r="B4" i="32"/>
  <c r="L77" i="26" l="1"/>
  <c r="G67" i="26"/>
  <c r="H72" i="26"/>
  <c r="H71" i="26"/>
  <c r="H60" i="26"/>
  <c r="H65" i="26"/>
  <c r="H62" i="26"/>
  <c r="H63" i="26"/>
  <c r="H61" i="26"/>
  <c r="H66" i="26"/>
  <c r="H70" i="26"/>
  <c r="H76" i="26"/>
  <c r="H64" i="26"/>
  <c r="H59" i="26"/>
  <c r="C52" i="26"/>
  <c r="K52" i="34"/>
  <c r="L51" i="34" s="1"/>
  <c r="F49" i="34"/>
  <c r="G47" i="34" s="1"/>
  <c r="K52" i="33"/>
  <c r="L52" i="33" s="1"/>
  <c r="F49" i="33"/>
  <c r="G49" i="33" s="1"/>
  <c r="K52" i="32"/>
  <c r="L50" i="32" s="1"/>
  <c r="F49" i="32"/>
  <c r="L47" i="33" l="1"/>
  <c r="H77" i="26"/>
  <c r="L43" i="34"/>
  <c r="L45" i="34"/>
  <c r="L49" i="34"/>
  <c r="L41" i="34"/>
  <c r="L46" i="34"/>
  <c r="L50" i="34"/>
  <c r="L42" i="34"/>
  <c r="L47" i="34"/>
  <c r="L52" i="34"/>
  <c r="L44" i="34"/>
  <c r="L48" i="34"/>
  <c r="G42" i="34"/>
  <c r="G44" i="34"/>
  <c r="G46" i="34"/>
  <c r="F52" i="34"/>
  <c r="H42" i="34" s="1"/>
  <c r="G41" i="34"/>
  <c r="G43" i="34"/>
  <c r="G48" i="34"/>
  <c r="G49" i="34"/>
  <c r="G45" i="34"/>
  <c r="L43" i="33"/>
  <c r="G41" i="33"/>
  <c r="G45" i="33"/>
  <c r="G41" i="32"/>
  <c r="G43" i="32"/>
  <c r="G47" i="32"/>
  <c r="G44" i="32"/>
  <c r="G48" i="32"/>
  <c r="G45" i="32"/>
  <c r="G42" i="32"/>
  <c r="G46" i="32"/>
  <c r="L43" i="32"/>
  <c r="L42" i="33"/>
  <c r="G44" i="33"/>
  <c r="L46" i="33"/>
  <c r="L41" i="33"/>
  <c r="G43" i="33"/>
  <c r="L45" i="33"/>
  <c r="G47" i="33"/>
  <c r="L49" i="33"/>
  <c r="F52" i="33"/>
  <c r="G42" i="33"/>
  <c r="L44" i="33"/>
  <c r="G46" i="33"/>
  <c r="L48" i="33"/>
  <c r="L50" i="33"/>
  <c r="G48" i="33"/>
  <c r="L51" i="33"/>
  <c r="L47" i="32"/>
  <c r="L42" i="32"/>
  <c r="L46" i="32"/>
  <c r="G49" i="32"/>
  <c r="L51" i="32"/>
  <c r="L52" i="32"/>
  <c r="L41" i="32"/>
  <c r="L45" i="32"/>
  <c r="L49" i="32"/>
  <c r="F52" i="32"/>
  <c r="L44" i="32"/>
  <c r="L48" i="32"/>
  <c r="F49" i="27"/>
  <c r="F52" i="27" s="1"/>
  <c r="H52" i="27" s="1"/>
  <c r="H41" i="34" l="1"/>
  <c r="H46" i="34"/>
  <c r="H45" i="34"/>
  <c r="H44" i="34"/>
  <c r="H48" i="34"/>
  <c r="H43" i="34"/>
  <c r="H52" i="34"/>
  <c r="H51" i="34"/>
  <c r="H47" i="34"/>
  <c r="C35" i="34"/>
  <c r="C35" i="33"/>
  <c r="C35" i="32"/>
  <c r="H45" i="33"/>
  <c r="H41" i="33"/>
  <c r="H51" i="33"/>
  <c r="H46" i="33"/>
  <c r="H52" i="33"/>
  <c r="H47" i="33"/>
  <c r="H43" i="33"/>
  <c r="H48" i="33"/>
  <c r="H44" i="33"/>
  <c r="H42" i="33"/>
  <c r="H52" i="32"/>
  <c r="H47" i="32"/>
  <c r="H43" i="32"/>
  <c r="H48" i="32"/>
  <c r="H44" i="32"/>
  <c r="H45" i="32"/>
  <c r="H41" i="32"/>
  <c r="H42" i="32"/>
  <c r="H51" i="32"/>
  <c r="H46" i="32"/>
  <c r="G49" i="27"/>
  <c r="H44" i="27"/>
  <c r="G42" i="27"/>
  <c r="G46" i="27"/>
  <c r="H41" i="27"/>
  <c r="H45" i="27"/>
  <c r="H51" i="27"/>
  <c r="G44" i="27"/>
  <c r="G48" i="27"/>
  <c r="H43" i="27"/>
  <c r="H47" i="27"/>
  <c r="G45" i="27"/>
  <c r="H48" i="27"/>
  <c r="G43" i="27"/>
  <c r="G47" i="27"/>
  <c r="H42" i="27"/>
  <c r="H46" i="27"/>
  <c r="G41" i="27"/>
  <c r="L50" i="27"/>
  <c r="L44" i="27" l="1"/>
  <c r="L48" i="27"/>
  <c r="L52" i="27"/>
  <c r="L45" i="27"/>
  <c r="L49" i="27"/>
  <c r="L43" i="27"/>
  <c r="L47" i="27"/>
  <c r="L51" i="27"/>
  <c r="L41" i="27"/>
  <c r="L42" i="27"/>
  <c r="L46" i="27"/>
  <c r="C35" i="27" l="1"/>
  <c r="G37" i="26"/>
  <c r="G38" i="26"/>
  <c r="G39" i="26"/>
  <c r="G45" i="26" l="1"/>
  <c r="H42" i="26" s="1"/>
  <c r="B3" i="26"/>
  <c r="B3" i="34"/>
  <c r="B3" i="33"/>
  <c r="B3" i="32"/>
  <c r="K25" i="34"/>
  <c r="K24" i="34"/>
  <c r="J24" i="34"/>
  <c r="H24" i="34"/>
  <c r="K23" i="34"/>
  <c r="J23" i="34"/>
  <c r="H23" i="34"/>
  <c r="K22" i="34"/>
  <c r="G29" i="34" s="1"/>
  <c r="J22" i="34"/>
  <c r="H22" i="34"/>
  <c r="K21" i="34"/>
  <c r="J21" i="34"/>
  <c r="H21" i="34"/>
  <c r="K20" i="34"/>
  <c r="J20" i="34"/>
  <c r="H20" i="34"/>
  <c r="K19" i="34"/>
  <c r="J19" i="34"/>
  <c r="H19" i="34"/>
  <c r="K18" i="34"/>
  <c r="J18" i="34"/>
  <c r="H18" i="34"/>
  <c r="K17" i="34"/>
  <c r="I28" i="34" s="1"/>
  <c r="J17" i="34"/>
  <c r="H17" i="34"/>
  <c r="K16" i="34"/>
  <c r="J16" i="34"/>
  <c r="H16" i="34"/>
  <c r="K15" i="34"/>
  <c r="J15" i="34"/>
  <c r="H15" i="34"/>
  <c r="K14" i="34"/>
  <c r="J14" i="34"/>
  <c r="H14" i="34"/>
  <c r="K13" i="34"/>
  <c r="J13" i="34"/>
  <c r="H13" i="34"/>
  <c r="K12" i="34"/>
  <c r="J12" i="34"/>
  <c r="H12" i="34"/>
  <c r="K25" i="33"/>
  <c r="K24" i="33"/>
  <c r="J24" i="33"/>
  <c r="H24" i="33"/>
  <c r="K23" i="33"/>
  <c r="J23" i="33"/>
  <c r="H23" i="33"/>
  <c r="K22" i="33"/>
  <c r="G29" i="33" s="1"/>
  <c r="J22" i="33"/>
  <c r="H22" i="33"/>
  <c r="K21" i="33"/>
  <c r="J21" i="33"/>
  <c r="H21" i="33"/>
  <c r="K20" i="33"/>
  <c r="J20" i="33"/>
  <c r="H20" i="33"/>
  <c r="K19" i="33"/>
  <c r="J19" i="33"/>
  <c r="H19" i="33"/>
  <c r="K18" i="33"/>
  <c r="J18" i="33"/>
  <c r="H18" i="33"/>
  <c r="K17" i="33"/>
  <c r="I28" i="33" s="1"/>
  <c r="J17" i="33"/>
  <c r="H17" i="33"/>
  <c r="K16" i="33"/>
  <c r="J16" i="33"/>
  <c r="H16" i="33"/>
  <c r="K15" i="33"/>
  <c r="J15" i="33"/>
  <c r="H15" i="33"/>
  <c r="K14" i="33"/>
  <c r="J14" i="33"/>
  <c r="H14" i="33"/>
  <c r="K13" i="33"/>
  <c r="J13" i="33"/>
  <c r="H13" i="33"/>
  <c r="K12" i="33"/>
  <c r="J12" i="33"/>
  <c r="H12" i="33"/>
  <c r="K25" i="32"/>
  <c r="K24" i="32"/>
  <c r="J24" i="32"/>
  <c r="H24" i="32"/>
  <c r="K23" i="32"/>
  <c r="J23" i="32"/>
  <c r="H23" i="32"/>
  <c r="K22" i="32"/>
  <c r="G29" i="32" s="1"/>
  <c r="J22" i="32"/>
  <c r="H22" i="32"/>
  <c r="K21" i="32"/>
  <c r="J21" i="32"/>
  <c r="H21" i="32"/>
  <c r="K20" i="32"/>
  <c r="J20" i="32"/>
  <c r="H20" i="32"/>
  <c r="K19" i="32"/>
  <c r="J19" i="32"/>
  <c r="H19" i="32"/>
  <c r="K18" i="32"/>
  <c r="J18" i="32"/>
  <c r="H18" i="32"/>
  <c r="K17" i="32"/>
  <c r="I28" i="32" s="1"/>
  <c r="J17" i="32"/>
  <c r="H17" i="32"/>
  <c r="K16" i="32"/>
  <c r="J16" i="32"/>
  <c r="H16" i="32"/>
  <c r="K15" i="32"/>
  <c r="J15" i="32"/>
  <c r="H15" i="32"/>
  <c r="K14" i="32"/>
  <c r="J14" i="32"/>
  <c r="H14" i="32"/>
  <c r="K13" i="32"/>
  <c r="U34" i="26" s="1"/>
  <c r="J13" i="32"/>
  <c r="H13" i="32"/>
  <c r="K12" i="32"/>
  <c r="J12" i="32"/>
  <c r="H12" i="32"/>
  <c r="H44" i="26" l="1"/>
  <c r="H43" i="26"/>
  <c r="N38" i="26"/>
  <c r="G27" i="34"/>
  <c r="G27" i="33"/>
  <c r="G27" i="32"/>
  <c r="L15" i="33"/>
  <c r="L19" i="33"/>
  <c r="L15" i="32"/>
  <c r="L19" i="32"/>
  <c r="L13" i="34"/>
  <c r="L21" i="34"/>
  <c r="G28" i="33"/>
  <c r="K28" i="33" s="1"/>
  <c r="O37" i="26"/>
  <c r="I37" i="26" s="1"/>
  <c r="H14" i="26"/>
  <c r="H18" i="26"/>
  <c r="H22" i="26"/>
  <c r="J12" i="26"/>
  <c r="J16" i="26"/>
  <c r="K20" i="26"/>
  <c r="J24" i="26"/>
  <c r="K17" i="26"/>
  <c r="I28" i="26" s="1"/>
  <c r="K21" i="26"/>
  <c r="K25" i="26"/>
  <c r="J19" i="26"/>
  <c r="K24" i="26"/>
  <c r="H15" i="26"/>
  <c r="H19" i="26"/>
  <c r="H23" i="26"/>
  <c r="H24" i="26"/>
  <c r="H20" i="26"/>
  <c r="K13" i="26"/>
  <c r="K16" i="26"/>
  <c r="H16" i="26"/>
  <c r="J14" i="26"/>
  <c r="J15" i="26"/>
  <c r="J13" i="26"/>
  <c r="K15" i="26"/>
  <c r="J20" i="26"/>
  <c r="K12" i="26"/>
  <c r="G27" i="26" s="1"/>
  <c r="J17" i="26"/>
  <c r="J21" i="26"/>
  <c r="J18" i="26"/>
  <c r="K19" i="26"/>
  <c r="K23" i="26"/>
  <c r="J23" i="26"/>
  <c r="K18" i="26"/>
  <c r="J22" i="26"/>
  <c r="K14" i="26"/>
  <c r="K22" i="26"/>
  <c r="H13" i="26"/>
  <c r="H17" i="26"/>
  <c r="H21" i="26"/>
  <c r="H12" i="26"/>
  <c r="I27" i="34"/>
  <c r="L16" i="34"/>
  <c r="L20" i="34"/>
  <c r="L15" i="34"/>
  <c r="L19" i="34"/>
  <c r="L23" i="34"/>
  <c r="L14" i="34"/>
  <c r="L18" i="34"/>
  <c r="L14" i="33"/>
  <c r="L18" i="33"/>
  <c r="L13" i="33"/>
  <c r="L21" i="33"/>
  <c r="I29" i="33"/>
  <c r="K29" i="33" s="1"/>
  <c r="L16" i="33"/>
  <c r="L20" i="33"/>
  <c r="L24" i="33"/>
  <c r="L21" i="32"/>
  <c r="L12" i="34"/>
  <c r="L17" i="34"/>
  <c r="L22" i="34"/>
  <c r="G28" i="34"/>
  <c r="K28" i="34" s="1"/>
  <c r="L24" i="34"/>
  <c r="I29" i="34"/>
  <c r="K29" i="34" s="1"/>
  <c r="I27" i="33"/>
  <c r="K27" i="33" s="1"/>
  <c r="L23" i="33"/>
  <c r="L12" i="33"/>
  <c r="L17" i="33"/>
  <c r="L22" i="33"/>
  <c r="L13" i="32"/>
  <c r="L16" i="32"/>
  <c r="L20" i="32"/>
  <c r="L14" i="32"/>
  <c r="L18" i="32"/>
  <c r="G28" i="32"/>
  <c r="K28" i="32" s="1"/>
  <c r="N22" i="34"/>
  <c r="C7" i="34" s="1"/>
  <c r="N22" i="33"/>
  <c r="C7" i="33" s="1"/>
  <c r="L12" i="32"/>
  <c r="L17" i="32"/>
  <c r="L22" i="32"/>
  <c r="L23" i="32"/>
  <c r="N22" i="32"/>
  <c r="C7" i="32" s="1"/>
  <c r="I27" i="32"/>
  <c r="K27" i="32" s="1"/>
  <c r="I29" i="32"/>
  <c r="K29" i="32" s="1"/>
  <c r="L24" i="32"/>
  <c r="B3" i="27"/>
  <c r="K27" i="34" l="1"/>
  <c r="V34" i="26"/>
  <c r="N39" i="26"/>
  <c r="L20" i="26"/>
  <c r="L19" i="26"/>
  <c r="L24" i="26"/>
  <c r="L13" i="26"/>
  <c r="L17" i="26"/>
  <c r="L23" i="26"/>
  <c r="G28" i="26"/>
  <c r="K28" i="26" s="1"/>
  <c r="N22" i="26"/>
  <c r="C7" i="26" s="1"/>
  <c r="L15" i="26"/>
  <c r="L18" i="26"/>
  <c r="L16" i="26"/>
  <c r="I27" i="26"/>
  <c r="K27" i="26" s="1"/>
  <c r="L12" i="26"/>
  <c r="L21" i="26"/>
  <c r="L14" i="26"/>
  <c r="L22" i="26"/>
  <c r="I29" i="26"/>
  <c r="G29" i="26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12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12" i="27"/>
  <c r="H40" i="26" l="1"/>
  <c r="H41" i="26"/>
  <c r="H37" i="26"/>
  <c r="H38" i="26"/>
  <c r="N22" i="27"/>
  <c r="C7" i="27" s="1"/>
  <c r="K29" i="26"/>
  <c r="H45" i="26"/>
  <c r="H39" i="26"/>
  <c r="L21" i="27"/>
  <c r="L17" i="27"/>
  <c r="L13" i="27"/>
  <c r="L24" i="27"/>
  <c r="L20" i="27"/>
  <c r="L16" i="27"/>
  <c r="L23" i="27"/>
  <c r="L19" i="27"/>
  <c r="L15" i="27"/>
  <c r="L18" i="27"/>
  <c r="L14" i="27"/>
  <c r="G27" i="27"/>
  <c r="I27" i="27"/>
  <c r="I29" i="27"/>
  <c r="G29" i="27"/>
  <c r="L22" i="27"/>
  <c r="G28" i="27"/>
  <c r="I28" i="27"/>
  <c r="L12" i="27"/>
  <c r="N40" i="26" l="1"/>
  <c r="N45" i="26" s="1"/>
  <c r="K28" i="27"/>
  <c r="K27" i="27"/>
  <c r="K29" i="27"/>
  <c r="O45" i="26" l="1"/>
</calcChain>
</file>

<file path=xl/sharedStrings.xml><?xml version="1.0" encoding="utf-8"?>
<sst xmlns="http://schemas.openxmlformats.org/spreadsheetml/2006/main" count="817" uniqueCount="145">
  <si>
    <t>Índice</t>
  </si>
  <si>
    <t>Nacionales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</si>
  <si>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</si>
  <si>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</si>
  <si>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</si>
  <si>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</si>
  <si>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</si>
  <si>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</si>
  <si>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</si>
  <si>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</si>
  <si>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</si>
  <si>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</si>
  <si>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</si>
  <si>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</si>
  <si>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</si>
  <si>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Var. %</t>
  </si>
  <si>
    <t>Extranjeros</t>
  </si>
  <si>
    <t>Total</t>
  </si>
  <si>
    <t>Año</t>
  </si>
  <si>
    <t xml:space="preserve">Arribo de ciudadanos a establecimientos de hospedaje, 2003-2016 </t>
  </si>
  <si>
    <t>1. Arribo de ciudadanos a establecimientos de hospedaje*</t>
  </si>
  <si>
    <t>* Personas que llegan a un establecimiento de hospedaje y se registran para ocupar una habitación por uno o más días, contra pago por este servicio, cualquiera sea su edad o sexo</t>
  </si>
  <si>
    <t>La tasa de crecimiento promedio anual durante los últimos 10 años es de:</t>
  </si>
  <si>
    <t>Participación:</t>
  </si>
  <si>
    <t>1. Arribo de ciudadanos a establecimientos de hospedaje</t>
  </si>
  <si>
    <t>Fuente: Mincetur - Encuesta Mensual de Establecimientos de Hospedaje                Elaboración: CIE- PERUCÁMARAS</t>
  </si>
  <si>
    <t>Fuente: Mincetur - Encuesta Mensual de Establecimientos de Hospedaje                        Elaboración: CIE- PERUCÁMARAS</t>
  </si>
  <si>
    <t>Región</t>
  </si>
  <si>
    <t>Par. %</t>
  </si>
  <si>
    <t>( Total de arribos al 2016)</t>
  </si>
  <si>
    <t>(Número)</t>
  </si>
  <si>
    <t>Variación</t>
  </si>
  <si>
    <t>Fuente: Mincetur                                                                        Elaboración: CIE- PERUCÁMARAS</t>
  </si>
  <si>
    <t>Estados Unidos</t>
  </si>
  <si>
    <t>España</t>
  </si>
  <si>
    <t>Otros</t>
  </si>
  <si>
    <t>País</t>
  </si>
  <si>
    <t>Número</t>
  </si>
  <si>
    <t>Part. %</t>
  </si>
  <si>
    <t>País de Procedencia de los huespedes extranjeros en la región, 2016</t>
  </si>
  <si>
    <t>Región de Procedencia de los huespedes Nacionales, 2016*</t>
  </si>
  <si>
    <t>* Sin considerar la misma región</t>
  </si>
  <si>
    <t xml:space="preserve">Part. % </t>
  </si>
  <si>
    <t>Fuente: Mincetur                                                                                                                                                                                     Elaboración: CIE- PERUCÁMARAS</t>
  </si>
  <si>
    <t>Colombia</t>
  </si>
  <si>
    <t>2. Arribo de ciudadanos a establecimientos de hospedaje</t>
  </si>
  <si>
    <t>* Sin considerar la misma macro región</t>
  </si>
  <si>
    <t>Fuente: Mincetur                                                                                                                                       Elaboración: CIE- PERUCÁMARAS</t>
  </si>
  <si>
    <t>"Arribo de turistas nacionales y extranjeros en el 2016"</t>
  </si>
  <si>
    <t>2016</t>
  </si>
  <si>
    <t>Nacional</t>
  </si>
  <si>
    <t>Extranjero</t>
  </si>
  <si>
    <t>Variación Porcentual</t>
  </si>
  <si>
    <t>Mes</t>
  </si>
  <si>
    <t>3. Sitios Turísticos</t>
  </si>
  <si>
    <t>Fuente: Mincetur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 PERUCÁMARAS</t>
  </si>
  <si>
    <t>Días**</t>
  </si>
  <si>
    <t>** Tiempo promedio de estadías en establecimientos de hospedaje</t>
  </si>
  <si>
    <t>Var. % 16/15</t>
  </si>
  <si>
    <t>Fuente: Mincetur                                                                                             Elaboración: CIE- PERUCÁMARAS</t>
  </si>
  <si>
    <t>Áncash</t>
  </si>
  <si>
    <t>Ica</t>
  </si>
  <si>
    <t>Llegada de visitantes a:</t>
  </si>
  <si>
    <t>I Trimestre 2016</t>
  </si>
  <si>
    <t>I Trimestre 2017</t>
  </si>
  <si>
    <t>Centro</t>
  </si>
  <si>
    <t>Apurímac</t>
  </si>
  <si>
    <t>Ayacucho</t>
  </si>
  <si>
    <t>Huancavelica</t>
  </si>
  <si>
    <t>Huánuco</t>
  </si>
  <si>
    <t>Junín</t>
  </si>
  <si>
    <t>Pasco</t>
  </si>
  <si>
    <t>Información ampliada del Reporte Regional de la Macro Región Centro - Edición N° 242</t>
  </si>
  <si>
    <t>Lunes, 5 de junio de 2017</t>
  </si>
  <si>
    <t>Áncash: Arribos nacionales y extranjeros – 2016</t>
  </si>
  <si>
    <t>Apurímac: Arribos nacionales y extranjeros – 2016</t>
  </si>
  <si>
    <t>Ayacucho: Arribos nacionales y extranjeros – 2016</t>
  </si>
  <si>
    <t>Huancavelica: Arribos nacionales y extranjeros – 2016</t>
  </si>
  <si>
    <t>Huánuco: Arribos nacionales y extranjeros – 2016</t>
  </si>
  <si>
    <t>Ica : Arribos nacionales y extranjeros – 2016</t>
  </si>
  <si>
    <t>Junín: Arribos nacionales y extranjeros – 2016</t>
  </si>
  <si>
    <t>Pasco: Arribos nacionales y extranjeros – 2016</t>
  </si>
  <si>
    <t>LIMA METROPOLITANA Y CALLAO</t>
  </si>
  <si>
    <t>LA LIBERTAD</t>
  </si>
  <si>
    <t>LIMA PROVINCIAS</t>
  </si>
  <si>
    <t>PIURA</t>
  </si>
  <si>
    <t>LAMBAYEQUE</t>
  </si>
  <si>
    <t>CAJAMARCA</t>
  </si>
  <si>
    <t>HUÁNUCO</t>
  </si>
  <si>
    <t>OTROS</t>
  </si>
  <si>
    <t>ÁNCASH</t>
  </si>
  <si>
    <t>CUSCO</t>
  </si>
  <si>
    <t>AYACUCHO</t>
  </si>
  <si>
    <t>ICA</t>
  </si>
  <si>
    <t>AREQUIPA</t>
  </si>
  <si>
    <t>PUNO</t>
  </si>
  <si>
    <t>APURÍMAC</t>
  </si>
  <si>
    <t>JUNÍN</t>
  </si>
  <si>
    <t>HUANCAVELICA</t>
  </si>
  <si>
    <t>PASCO</t>
  </si>
  <si>
    <t>UCAYALI</t>
  </si>
  <si>
    <t>SAN MARTÍN</t>
  </si>
  <si>
    <t>ESTADOS UNIDOS (USA)</t>
  </si>
  <si>
    <t>FRANCIA</t>
  </si>
  <si>
    <t>REPUBLICA POPULAR CHINA</t>
  </si>
  <si>
    <t>ALEMANIA</t>
  </si>
  <si>
    <t>ESPANA</t>
  </si>
  <si>
    <t>CANADA</t>
  </si>
  <si>
    <t>INGLATERRA - REINO UNIDO</t>
  </si>
  <si>
    <t>ARGENTINA</t>
  </si>
  <si>
    <t>BRASIL</t>
  </si>
  <si>
    <t>MEXICO</t>
  </si>
  <si>
    <t>COLOMBIA</t>
  </si>
  <si>
    <t>ITALIA</t>
  </si>
  <si>
    <t>OTRO PAIS DE ASIA</t>
  </si>
  <si>
    <t>ECUADOR</t>
  </si>
  <si>
    <t>JAPON</t>
  </si>
  <si>
    <t>CHILE</t>
  </si>
  <si>
    <t>OCEANIA (AUSTRALIA &amp;)</t>
  </si>
  <si>
    <t>VENEZUELA</t>
  </si>
  <si>
    <t>Monumento Arqueológico Chavín de Huántar</t>
  </si>
  <si>
    <t>Parque Nacional Huascarán</t>
  </si>
  <si>
    <t>Centro Arqueológico Intihuatana</t>
  </si>
  <si>
    <t>Complejo Arqueológico de Wari</t>
  </si>
  <si>
    <t>Museo Arqueológico Hipólito Unanue</t>
  </si>
  <si>
    <t>Museo de Sitio de Quinua</t>
  </si>
  <si>
    <t>Complejo Arqueológico Kotosh</t>
  </si>
  <si>
    <t>2. Arribo de ciudadanos nacionales y extranjeros</t>
  </si>
  <si>
    <t>Parque Nacional de Tingo María (Cueva de las Lechuzas)</t>
  </si>
  <si>
    <t>Islas Ballestas</t>
  </si>
  <si>
    <t>Mirador de las Líneas de Nasca</t>
  </si>
  <si>
    <t>Reserva Nacional de Paracas</t>
  </si>
  <si>
    <t>Museo de Sitio y Santuario de Wariwilca</t>
  </si>
  <si>
    <t>Museo Regional de Arqueología de Junín</t>
  </si>
  <si>
    <t xml:space="preserve"> -</t>
  </si>
  <si>
    <t>Macro Región centro: Arribos a establecimientos de hospedaje</t>
  </si>
  <si>
    <t>Centro: Arribos a establecimientos de hospedaje</t>
  </si>
  <si>
    <t>HOLANDA - PAISES BAJOS</t>
  </si>
  <si>
    <t>OTRO PAIS DE EUROPA</t>
  </si>
  <si>
    <t>Francia</t>
  </si>
  <si>
    <t>Alemánia</t>
  </si>
  <si>
    <t>Reino Unido</t>
  </si>
  <si>
    <t>Canadá</t>
  </si>
  <si>
    <t>Italia</t>
  </si>
  <si>
    <t>Macro Región Centro:  Arribos nacionales y extranjeros –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</si>
</sst>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S/.&quot;\ #,##0.00_);\(&quot;S/.&quot;\ #,##0.00\)"/>
    <numFmt numFmtId="165" formatCode="_([$€-2]\ * #,##0.00_);_([$€-2]\ * \(#,##0.00\);_([$€-2]\ * &quot;-&quot;??_)"/>
    <numFmt numFmtId="166" formatCode="_(* #,##0.00_);_(* \(#,##0.00\);_(* &quot;-&quot;??_);_(@_)"/>
    <numFmt numFmtId="167" formatCode="_-* #,##0.00\ _€_-;\-* #,##0.00\ _€_-;_-* &quot;-&quot;??\ _€_-;_-@_-"/>
    <numFmt numFmtId="168" formatCode="_(* #,##0.0_);_(* \(#,##0.0\);_(* &quot;-&quot;??_);_(@_)"/>
    <numFmt numFmtId="169" formatCode="_(&quot;S/.&quot;\ * #,##0.00_);_(&quot;S/.&quot;\ * \(#,##0.00\);_(&quot;S/.&quot;\ * &quot;-&quot;??_);_(@_)"/>
    <numFmt numFmtId="170" formatCode="0.0%"/>
    <numFmt numFmtId="171" formatCode="#,##0.0"/>
    <numFmt numFmtId="172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Arial"/>
      <family val="2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 Narrow"/>
      <family val="2"/>
    </font>
    <font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Times New Roman"/>
      <family val="1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 Narrow"/>
      <family val="2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7.5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0">
    <xf numFmtId="0" fontId="0" fillId="0" borderId="0"/>
    <xf numFmtId="0" fontId="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0" fillId="2" borderId="0" xfId="0" applyFill="1"/>
    <xf numFmtId="0" fontId="4" fillId="2" borderId="0" xfId="1" applyFill="1" applyAlignment="1">
      <alignment horizontal="right"/>
    </xf>
    <xf numFmtId="0" fontId="9" fillId="2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4" fillId="2" borderId="0" xfId="1" applyFill="1"/>
    <xf numFmtId="0" fontId="10" fillId="2" borderId="0" xfId="0" applyFont="1" applyFill="1"/>
    <xf numFmtId="0" fontId="0" fillId="3" borderId="0" xfId="0" applyFill="1"/>
    <xf numFmtId="0" fontId="0" fillId="2" borderId="0" xfId="0" applyFill="1" applyBorder="1"/>
    <xf numFmtId="170" fontId="0" fillId="2" borderId="0" xfId="29" applyNumberFormat="1" applyFont="1" applyFill="1" applyBorder="1"/>
    <xf numFmtId="0" fontId="13" fillId="2" borderId="0" xfId="0" applyFont="1" applyFill="1"/>
    <xf numFmtId="0" fontId="0" fillId="2" borderId="1" xfId="0" applyFill="1" applyBorder="1" applyAlignment="1">
      <alignment horizontal="center" vertical="center"/>
    </xf>
    <xf numFmtId="3" fontId="3" fillId="2" borderId="1" xfId="0" applyNumberFormat="1" applyFont="1" applyFill="1" applyBorder="1"/>
    <xf numFmtId="170" fontId="3" fillId="2" borderId="1" xfId="29" applyNumberFormat="1" applyFont="1" applyFill="1" applyBorder="1"/>
    <xf numFmtId="0" fontId="3" fillId="2" borderId="1" xfId="0" applyFont="1" applyFill="1" applyBorder="1"/>
    <xf numFmtId="0" fontId="12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170" fontId="15" fillId="2" borderId="1" xfId="29" applyNumberFormat="1" applyFont="1" applyFill="1" applyBorder="1"/>
    <xf numFmtId="170" fontId="0" fillId="2" borderId="4" xfId="29" applyNumberFormat="1" applyFont="1" applyFill="1" applyBorder="1"/>
    <xf numFmtId="0" fontId="0" fillId="2" borderId="4" xfId="0" applyFill="1" applyBorder="1" applyAlignment="1">
      <alignment horizontal="center"/>
    </xf>
    <xf numFmtId="170" fontId="0" fillId="2" borderId="6" xfId="29" applyNumberFormat="1" applyFont="1" applyFill="1" applyBorder="1"/>
    <xf numFmtId="0" fontId="0" fillId="2" borderId="7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170" fontId="16" fillId="2" borderId="0" xfId="29" applyNumberFormat="1" applyFont="1" applyFill="1" applyBorder="1" applyAlignment="1">
      <alignment horizontal="left"/>
    </xf>
    <xf numFmtId="170" fontId="16" fillId="2" borderId="11" xfId="29" applyNumberFormat="1" applyFont="1" applyFill="1" applyBorder="1" applyAlignment="1">
      <alignment horizontal="left"/>
    </xf>
    <xf numFmtId="0" fontId="0" fillId="2" borderId="0" xfId="0" applyFill="1" applyBorder="1" applyAlignment="1">
      <alignment vertical="center"/>
    </xf>
    <xf numFmtId="0" fontId="18" fillId="5" borderId="13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6" fillId="2" borderId="1" xfId="0" applyFont="1" applyFill="1" applyBorder="1"/>
    <xf numFmtId="3" fontId="16" fillId="2" borderId="1" xfId="0" applyNumberFormat="1" applyFont="1" applyFill="1" applyBorder="1"/>
    <xf numFmtId="170" fontId="16" fillId="2" borderId="1" xfId="29" applyNumberFormat="1" applyFont="1" applyFill="1" applyBorder="1"/>
    <xf numFmtId="0" fontId="16" fillId="3" borderId="1" xfId="0" applyFont="1" applyFill="1" applyBorder="1"/>
    <xf numFmtId="3" fontId="16" fillId="3" borderId="1" xfId="0" applyNumberFormat="1" applyFont="1" applyFill="1" applyBorder="1"/>
    <xf numFmtId="170" fontId="16" fillId="3" borderId="1" xfId="29" applyNumberFormat="1" applyFont="1" applyFill="1" applyBorder="1"/>
    <xf numFmtId="0" fontId="13" fillId="2" borderId="0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/>
    <xf numFmtId="170" fontId="3" fillId="2" borderId="0" xfId="29" applyNumberFormat="1" applyFont="1" applyFill="1" applyBorder="1"/>
    <xf numFmtId="0" fontId="19" fillId="2" borderId="0" xfId="0" applyFont="1" applyFill="1" applyBorder="1" applyAlignment="1">
      <alignment vertical="center" wrapText="1"/>
    </xf>
    <xf numFmtId="0" fontId="3" fillId="3" borderId="0" xfId="0" applyFont="1" applyFill="1" applyBorder="1"/>
    <xf numFmtId="3" fontId="3" fillId="3" borderId="0" xfId="0" applyNumberFormat="1" applyFont="1" applyFill="1" applyBorder="1"/>
    <xf numFmtId="170" fontId="3" fillId="3" borderId="0" xfId="29" applyNumberFormat="1" applyFont="1" applyFill="1" applyBorder="1"/>
    <xf numFmtId="0" fontId="13" fillId="2" borderId="0" xfId="0" applyFont="1" applyFill="1" applyBorder="1"/>
    <xf numFmtId="0" fontId="0" fillId="2" borderId="0" xfId="0" applyFill="1" applyAlignment="1">
      <alignment vertical="top"/>
    </xf>
    <xf numFmtId="3" fontId="0" fillId="2" borderId="0" xfId="0" applyNumberFormat="1" applyFill="1" applyBorder="1"/>
    <xf numFmtId="0" fontId="4" fillId="0" borderId="0" xfId="1"/>
    <xf numFmtId="170" fontId="15" fillId="3" borderId="1" xfId="29" applyNumberFormat="1" applyFont="1" applyFill="1" applyBorder="1"/>
    <xf numFmtId="0" fontId="12" fillId="5" borderId="0" xfId="0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right"/>
    </xf>
    <xf numFmtId="3" fontId="22" fillId="2" borderId="0" xfId="0" applyNumberFormat="1" applyFont="1" applyFill="1" applyBorder="1" applyAlignment="1">
      <alignment horizontal="left" vertical="center" wrapText="1"/>
    </xf>
    <xf numFmtId="172" fontId="0" fillId="2" borderId="10" xfId="0" applyNumberFormat="1" applyFill="1" applyBorder="1"/>
    <xf numFmtId="3" fontId="16" fillId="2" borderId="0" xfId="0" applyNumberFormat="1" applyFont="1" applyFill="1" applyBorder="1" applyAlignment="1">
      <alignment horizontal="left"/>
    </xf>
    <xf numFmtId="3" fontId="13" fillId="2" borderId="0" xfId="0" applyNumberFormat="1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4" fillId="2" borderId="0" xfId="0" applyFont="1" applyFill="1"/>
    <xf numFmtId="3" fontId="24" fillId="2" borderId="0" xfId="0" applyNumberFormat="1" applyFont="1" applyFill="1" applyAlignment="1">
      <alignment horizontal="center" vertical="center"/>
    </xf>
    <xf numFmtId="171" fontId="24" fillId="2" borderId="0" xfId="0" applyNumberFormat="1" applyFont="1" applyFill="1"/>
    <xf numFmtId="0" fontId="25" fillId="2" borderId="6" xfId="0" applyFont="1" applyFill="1" applyBorder="1"/>
    <xf numFmtId="0" fontId="26" fillId="2" borderId="0" xfId="0" applyFont="1" applyFill="1" applyBorder="1" applyAlignment="1">
      <alignment horizontal="left" vertical="center"/>
    </xf>
    <xf numFmtId="3" fontId="16" fillId="2" borderId="0" xfId="0" applyNumberFormat="1" applyFont="1" applyFill="1" applyBorder="1"/>
    <xf numFmtId="3" fontId="13" fillId="2" borderId="0" xfId="0" applyNumberFormat="1" applyFont="1" applyFill="1" applyBorder="1"/>
    <xf numFmtId="0" fontId="27" fillId="2" borderId="4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3" fontId="10" fillId="2" borderId="6" xfId="0" applyNumberFormat="1" applyFont="1" applyFill="1" applyBorder="1"/>
    <xf numFmtId="3" fontId="10" fillId="2" borderId="1" xfId="0" applyNumberFormat="1" applyFont="1" applyFill="1" applyBorder="1"/>
    <xf numFmtId="170" fontId="10" fillId="2" borderId="1" xfId="29" applyNumberFormat="1" applyFont="1" applyFill="1" applyBorder="1"/>
    <xf numFmtId="0" fontId="9" fillId="2" borderId="0" xfId="0" applyFont="1" applyFill="1" applyBorder="1"/>
    <xf numFmtId="0" fontId="9" fillId="2" borderId="6" xfId="0" applyFont="1" applyFill="1" applyBorder="1"/>
    <xf numFmtId="0" fontId="30" fillId="2" borderId="0" xfId="0" applyFont="1" applyFill="1" applyBorder="1" applyAlignment="1">
      <alignment horizontal="left" vertical="center"/>
    </xf>
    <xf numFmtId="0" fontId="9" fillId="2" borderId="2" xfId="0" applyFont="1" applyFill="1" applyBorder="1"/>
    <xf numFmtId="3" fontId="31" fillId="2" borderId="0" xfId="0" applyNumberFormat="1" applyFont="1" applyFill="1" applyBorder="1"/>
    <xf numFmtId="0" fontId="31" fillId="2" borderId="0" xfId="0" applyFont="1" applyFill="1" applyBorder="1"/>
    <xf numFmtId="170" fontId="10" fillId="2" borderId="1" xfId="29" applyNumberFormat="1" applyFont="1" applyFill="1" applyBorder="1" applyAlignment="1">
      <alignment horizontal="center"/>
    </xf>
    <xf numFmtId="0" fontId="30" fillId="2" borderId="0" xfId="0" applyFont="1" applyFill="1"/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/>
    <xf numFmtId="0" fontId="18" fillId="2" borderId="0" xfId="0" applyFont="1" applyFill="1" applyAlignment="1">
      <alignment horizontal="center" vertical="center"/>
    </xf>
    <xf numFmtId="171" fontId="18" fillId="2" borderId="0" xfId="0" applyNumberFormat="1" applyFont="1" applyFill="1" applyAlignment="1">
      <alignment horizontal="center" vertical="center"/>
    </xf>
    <xf numFmtId="170" fontId="18" fillId="2" borderId="0" xfId="29" applyNumberFormat="1" applyFont="1" applyFill="1" applyAlignment="1">
      <alignment horizontal="center" vertical="center"/>
    </xf>
    <xf numFmtId="4" fontId="18" fillId="2" borderId="0" xfId="0" applyNumberFormat="1" applyFont="1" applyFill="1"/>
    <xf numFmtId="3" fontId="18" fillId="2" borderId="0" xfId="0" applyNumberFormat="1" applyFont="1" applyFill="1"/>
    <xf numFmtId="0" fontId="14" fillId="2" borderId="0" xfId="0" applyFont="1" applyFill="1" applyBorder="1"/>
    <xf numFmtId="3" fontId="14" fillId="2" borderId="0" xfId="0" applyNumberFormat="1" applyFont="1" applyFill="1" applyBorder="1"/>
    <xf numFmtId="0" fontId="2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3" fillId="4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13" fillId="2" borderId="12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/>
    </xf>
    <xf numFmtId="0" fontId="30" fillId="2" borderId="5" xfId="0" applyFont="1" applyFill="1" applyBorder="1" applyAlignment="1">
      <alignment horizontal="left" vertical="center"/>
    </xf>
    <xf numFmtId="0" fontId="28" fillId="2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/>
    </xf>
  </cellXfs>
  <cellStyles count="30">
    <cellStyle name="Euro" xfId="3"/>
    <cellStyle name="Euro 2" xfId="4"/>
    <cellStyle name="Euro 2 2" xfId="5"/>
    <cellStyle name="Hipervínculo" xfId="1" builtinId="8"/>
    <cellStyle name="Millares 2" xfId="6"/>
    <cellStyle name="Millares 2 2" xfId="7"/>
    <cellStyle name="Millares 2 3" xfId="8"/>
    <cellStyle name="Millares 3" xfId="2"/>
    <cellStyle name="Millares 3 2" xfId="9"/>
    <cellStyle name="Millares 3 3" xfId="10"/>
    <cellStyle name="Millares 3 3 2" xfId="11"/>
    <cellStyle name="Millares 3_Créd x tipo y prov" xfId="12"/>
    <cellStyle name="Millares 4" xfId="13"/>
    <cellStyle name="Millares 5" xfId="14"/>
    <cellStyle name="Millares 6" xfId="15"/>
    <cellStyle name="Millares 7" xfId="16"/>
    <cellStyle name="Millares 8" xfId="17"/>
    <cellStyle name="Moneda 2" xfId="18"/>
    <cellStyle name="Moneda 2 2" xfId="19"/>
    <cellStyle name="Moneda 3" xfId="20"/>
    <cellStyle name="Moneda 3 2" xfId="21"/>
    <cellStyle name="Moneda 3_Créd x tipo y prov" xfId="22"/>
    <cellStyle name="Moneda 4" xfId="23"/>
    <cellStyle name="Normal" xfId="0" builtinId="0"/>
    <cellStyle name="Normal 2" xfId="24"/>
    <cellStyle name="Normal 3" xfId="25"/>
    <cellStyle name="Normal 4" xfId="26"/>
    <cellStyle name="Normal 5" xfId="27"/>
    <cellStyle name="Porcentaje" xfId="29" builtinId="5"/>
    <cellStyle name="Porcentual 2" xfId="28"/>
  </cellStyles>
  <dxfs count="0"/>
  <tableStyles count="0" defaultTableStyle="TableStyleMedium2" defaultPivotStyle="PivotStyleLight16"/>
  <colors>
    <mruColors>
      <color rgb="FFFCF6F6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Centro: Arribos de visitantes a establecimientos de hospedaje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0">
                <a:solidFill>
                  <a:sysClr val="windowText" lastClr="000000"/>
                </a:solidFill>
              </a:rPr>
              <a:t>(Millones de arribos</a:t>
            </a:r>
            <a:r>
              <a:rPr lang="en-US" sz="1000" b="0" baseline="0">
                <a:solidFill>
                  <a:sysClr val="windowText" lastClr="000000"/>
                </a:solidFill>
              </a:rPr>
              <a:t> y variación porcentual)</a:t>
            </a:r>
            <a:endParaRPr lang="en-US" sz="1000" b="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7027777777777782E-2"/>
          <c:y val="0.19888958333333334"/>
          <c:w val="0.81702148148148146"/>
          <c:h val="0.62008402777777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Centro!$U$11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4"/>
              <c:layout>
                <c:manualLayout>
                  <c:x val="0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Centro!$T$12:$T$24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strCache>
            </c:strRef>
          </c:cat>
          <c:val>
            <c:numRef>
              <c:f>Centro!$U$12:$U$24</c:f>
              <c:numCache>
                <c:formatCode>#,##0.0</c:formatCode>
                <c:ptCount val="13"/>
                <c:pt idx="0">
                  <c:v>2.2282479999999998</c:v>
                </c:pt>
                <c:pt idx="1">
                  <c:v>2.4694609999999999</c:v>
                </c:pt>
                <c:pt idx="2">
                  <c:v>2.8195130000000002</c:v>
                </c:pt>
                <c:pt idx="3">
                  <c:v>3.1180979999999998</c:v>
                </c:pt>
                <c:pt idx="4">
                  <c:v>3.5337619999999998</c:v>
                </c:pt>
                <c:pt idx="5">
                  <c:v>3.755563</c:v>
                </c:pt>
                <c:pt idx="6">
                  <c:v>4.0439069999999999</c:v>
                </c:pt>
                <c:pt idx="7">
                  <c:v>4.3086599999999997</c:v>
                </c:pt>
                <c:pt idx="8">
                  <c:v>4.622128</c:v>
                </c:pt>
                <c:pt idx="9">
                  <c:v>4.8515199999999998</c:v>
                </c:pt>
                <c:pt idx="10">
                  <c:v>5.5290920000000003</c:v>
                </c:pt>
                <c:pt idx="11">
                  <c:v>5.8301239999999996</c:v>
                </c:pt>
                <c:pt idx="12">
                  <c:v>6.0805309999999997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20928"/>
        <c:axId val="87839104"/>
      </c:barChart>
      <c:lineChart>
        <c:grouping val="standard"/>
        <c:varyColors val="0"/>
        <c:ser>
          <c:idx val="2"/>
          <c:order val="1"/>
          <c:tx>
            <c:strRef>
              <c:f>Centro!$V$11</c:f>
              <c:strCache>
                <c:ptCount val="1"/>
                <c:pt idx="0">
                  <c:v>Var. %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2.4078485631135037E-2"/>
                  <c:y val="-3.2212847222222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1789041533168604E-2"/>
                  <c:y val="-3.2212847222222223E-2"/>
                </c:manualLayout>
              </c:layout>
              <c:spPr/>
              <c:txPr>
                <a:bodyPr/>
                <a:lstStyle/>
                <a:p>
                  <a:pPr>
                    <a:defRPr sz="750" b="1">
                      <a:solidFill>
                        <a:srgbClr val="C00000"/>
                      </a:solidFill>
                      <a:latin typeface="Arial Narrow" panose="020B0606020202030204" pitchFamily="34" charset="0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Centro!$T$12:$T$24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strCache>
            </c:strRef>
          </c:cat>
          <c:val>
            <c:numRef>
              <c:f>Centro!$V$12:$V$24</c:f>
              <c:numCache>
                <c:formatCode>0.0%</c:formatCode>
                <c:ptCount val="13"/>
                <c:pt idx="0">
                  <c:v>8.9871631519609974E-2</c:v>
                </c:pt>
                <c:pt idx="1">
                  <c:v>0.10825231302799332</c:v>
                </c:pt>
                <c:pt idx="2">
                  <c:v>0.14175239050140909</c:v>
                </c:pt>
                <c:pt idx="3">
                  <c:v>0.10589949399062881</c:v>
                </c:pt>
                <c:pt idx="4">
                  <c:v>0.13330690696700365</c:v>
                </c:pt>
                <c:pt idx="5">
                  <c:v>6.2766253075334344E-2</c:v>
                </c:pt>
                <c:pt idx="6">
                  <c:v>7.6777835972928754E-2</c:v>
                </c:pt>
                <c:pt idx="7">
                  <c:v>6.546960649688538E-2</c:v>
                </c:pt>
                <c:pt idx="8">
                  <c:v>7.2753013697994362E-2</c:v>
                </c:pt>
                <c:pt idx="9">
                  <c:v>4.962908859295978E-2</c:v>
                </c:pt>
                <c:pt idx="10">
                  <c:v>0.13966179671525625</c:v>
                </c:pt>
                <c:pt idx="11">
                  <c:v>5.4445105995704068E-2</c:v>
                </c:pt>
                <c:pt idx="12">
                  <c:v>4.2950544448111305E-2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42176"/>
        <c:axId val="87840640"/>
      </c:lineChart>
      <c:catAx>
        <c:axId val="87820928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7839104"/>
        <c:crosses val="autoZero"/>
        <c:auto val="1"/>
        <c:lblAlgn val="ctr"/>
        <c:lblOffset val="100"/>
        <c:noMultiLvlLbl val="0"/>
      </c:catAx>
      <c:valAx>
        <c:axId val="87839104"/>
        <c:scaling>
          <c:orientation val="minMax"/>
          <c:min val="-1"/>
        </c:scaling>
        <c:delete val="0"/>
        <c:axPos val="l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7820928"/>
        <c:crosses val="autoZero"/>
        <c:crossBetween val="between"/>
      </c:valAx>
      <c:valAx>
        <c:axId val="87840640"/>
        <c:scaling>
          <c:orientation val="minMax"/>
          <c:max val="0.2"/>
          <c:min val="-3.0000000000000006E-2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7842176"/>
        <c:crosses val="max"/>
        <c:crossBetween val="between"/>
        <c:majorUnit val="3.0000000000000006E-2"/>
      </c:valAx>
      <c:catAx>
        <c:axId val="87842176"/>
        <c:scaling>
          <c:orientation val="minMax"/>
        </c:scaling>
        <c:delete val="1"/>
        <c:axPos val="b"/>
        <c:majorTickMark val="out"/>
        <c:minorTickMark val="none"/>
        <c:tickLblPos val="nextTo"/>
        <c:crossAx val="878406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6527018518518523"/>
          <c:y val="0.17772465277777777"/>
          <c:w val="0.28195203703703703"/>
          <c:h val="7.1286805555555541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Macro Región Centro: Arribos a establecimientos de hospedaje
</a:t>
            </a:r>
            <a:r>
              <a:rPr lang="en-US" sz="1000" b="0">
                <a:solidFill>
                  <a:sysClr val="windowText" lastClr="000000"/>
                </a:solidFill>
              </a:rPr>
              <a:t>(En millones)</a:t>
            </a:r>
            <a:r>
              <a:rPr lang="en-US" sz="1000">
                <a:solidFill>
                  <a:sysClr val="windowText" lastClr="000000"/>
                </a:solidFill>
              </a:rPr>
              <a:t>
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9803103172361691E-2"/>
          <c:y val="0.24298680555555555"/>
          <c:w val="0.89017692590207531"/>
          <c:h val="0.55834791666666672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09212531887078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0555555555555129E-3"/>
                  <c:y val="8.81944444444448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75925925925925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0555555555554695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0146704191164314E-3"/>
                  <c:y val="8.8194444444444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0.31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3382234730388103E-3"/>
                  <c:y val="8.819444444444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Centro!$T$34:$T$41</c:f>
              <c:strCache>
                <c:ptCount val="8"/>
                <c:pt idx="0">
                  <c:v>Áncash</c:v>
                </c:pt>
                <c:pt idx="1">
                  <c:v>Apurímac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Huánuco</c:v>
                </c:pt>
                <c:pt idx="5">
                  <c:v>Ica</c:v>
                </c:pt>
                <c:pt idx="6">
                  <c:v>Junín</c:v>
                </c:pt>
                <c:pt idx="7">
                  <c:v>Pasco</c:v>
                </c:pt>
              </c:strCache>
            </c:strRef>
          </c:cat>
          <c:val>
            <c:numRef>
              <c:f>Centro!$U$34:$U$41</c:f>
              <c:numCache>
                <c:formatCode>#,##0.00</c:formatCode>
                <c:ptCount val="8"/>
                <c:pt idx="0">
                  <c:v>1.021075</c:v>
                </c:pt>
                <c:pt idx="1">
                  <c:v>0.37818800000000002</c:v>
                </c:pt>
                <c:pt idx="2">
                  <c:v>0.40819</c:v>
                </c:pt>
                <c:pt idx="3">
                  <c:v>0.180342</c:v>
                </c:pt>
                <c:pt idx="4">
                  <c:v>0.83151699999999995</c:v>
                </c:pt>
                <c:pt idx="5">
                  <c:v>1.4625440000000001</c:v>
                </c:pt>
                <c:pt idx="6">
                  <c:v>1.2978780000000001</c:v>
                </c:pt>
                <c:pt idx="7">
                  <c:v>0.25039</c:v>
                </c:pt>
              </c:numCache>
            </c:numRef>
          </c:val>
        </c:ser>
        <c:ser>
          <c:idx val="1"/>
          <c:order val="1"/>
          <c:tx>
            <c:v>2016</c:v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dLbl>
              <c:idx val="3"/>
              <c:layout>
                <c:manualLayout>
                  <c:x val="0"/>
                  <c:y val="9.44413459750883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Centro!$T$34:$T$41</c:f>
              <c:strCache>
                <c:ptCount val="8"/>
                <c:pt idx="0">
                  <c:v>Áncash</c:v>
                </c:pt>
                <c:pt idx="1">
                  <c:v>Apurímac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Huánuco</c:v>
                </c:pt>
                <c:pt idx="5">
                  <c:v>Ica</c:v>
                </c:pt>
                <c:pt idx="6">
                  <c:v>Junín</c:v>
                </c:pt>
                <c:pt idx="7">
                  <c:v>Pasco</c:v>
                </c:pt>
              </c:strCache>
            </c:strRef>
          </c:cat>
          <c:val>
            <c:numRef>
              <c:f>Centro!$V$34:$V$41</c:f>
              <c:numCache>
                <c:formatCode>#,##0.00</c:formatCode>
                <c:ptCount val="8"/>
                <c:pt idx="0">
                  <c:v>1.012645</c:v>
                </c:pt>
                <c:pt idx="1">
                  <c:v>0.489533</c:v>
                </c:pt>
                <c:pt idx="2">
                  <c:v>0.54487600000000003</c:v>
                </c:pt>
                <c:pt idx="3">
                  <c:v>0.22512499999999999</c:v>
                </c:pt>
                <c:pt idx="4">
                  <c:v>0.77282499999999998</c:v>
                </c:pt>
                <c:pt idx="5">
                  <c:v>1.43665</c:v>
                </c:pt>
                <c:pt idx="6">
                  <c:v>1.3293740000000001</c:v>
                </c:pt>
                <c:pt idx="7">
                  <c:v>0.26950299999999999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73408"/>
        <c:axId val="87874944"/>
      </c:barChart>
      <c:catAx>
        <c:axId val="878734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7874944"/>
        <c:crosses val="autoZero"/>
        <c:auto val="1"/>
        <c:lblAlgn val="ctr"/>
        <c:lblOffset val="100"/>
        <c:noMultiLvlLbl val="0"/>
      </c:catAx>
      <c:valAx>
        <c:axId val="87874944"/>
        <c:scaling>
          <c:orientation val="minMax"/>
          <c:min val="0"/>
        </c:scaling>
        <c:delete val="1"/>
        <c:axPos val="l"/>
        <c:numFmt formatCode="#,##0.00" sourceLinked="1"/>
        <c:majorTickMark val="out"/>
        <c:minorTickMark val="none"/>
        <c:tickLblPos val="nextTo"/>
        <c:crossAx val="87873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242109740802713"/>
          <c:y val="0.16449548611111112"/>
          <c:w val="0.16492442561753803"/>
          <c:h val="6.146597222222222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s-PE" sz="1000">
                <a:solidFill>
                  <a:sysClr val="windowText" lastClr="000000"/>
                </a:solidFill>
              </a:rPr>
              <a:t>CENTRO:</a:t>
            </a:r>
            <a:r>
              <a:rPr lang="es-PE" sz="1000" baseline="0">
                <a:solidFill>
                  <a:sysClr val="windowText" lastClr="000000"/>
                </a:solidFill>
              </a:rPr>
              <a:t> </a:t>
            </a:r>
            <a:r>
              <a:rPr lang="es-PE" sz="1000">
                <a:solidFill>
                  <a:sysClr val="windowText" lastClr="000000"/>
                </a:solidFill>
              </a:rPr>
              <a:t>País de Procedencia de los huespedes extranjeros en la región, 2016</a:t>
            </a:r>
          </a:p>
        </c:rich>
      </c:tx>
      <c:layout>
        <c:manualLayout>
          <c:xMode val="edge"/>
          <c:yMode val="edge"/>
          <c:x val="0.16157904273884294"/>
          <c:y val="5.2643217716984207E-2"/>
        </c:manualLayout>
      </c:layout>
      <c:overlay val="0"/>
    </c:title>
    <c:autoTitleDeleted val="0"/>
    <c:view3D>
      <c:rotX val="20"/>
      <c:rotY val="1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956740740740743"/>
          <c:y val="0.14098958333333333"/>
          <c:w val="0.36762829623106852"/>
          <c:h val="0.68626738316235136"/>
        </c:manualLayout>
      </c:layout>
      <c:pie3DChart>
        <c:varyColors val="1"/>
        <c:ser>
          <c:idx val="0"/>
          <c:order val="0"/>
          <c:spPr>
            <a:ln>
              <a:solidFill>
                <a:schemeClr val="accent2"/>
              </a:solidFill>
            </a:ln>
            <a:scene3d>
              <a:camera prst="orthographicFront"/>
              <a:lightRig rig="threePt" dir="t"/>
            </a:scene3d>
            <a:sp3d>
              <a:bevelT w="171450"/>
              <a:bevelB w="69850" h="114300"/>
            </a:sp3d>
          </c:spPr>
          <c:explosion val="10"/>
          <c:dLbls>
            <c:dLbl>
              <c:idx val="0"/>
              <c:layout>
                <c:manualLayout>
                  <c:x val="6.4454813530753816E-2"/>
                  <c:y val="-1.2263475004070998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9463888888888884E-2"/>
                  <c:y val="7.235833333333333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9.1102592592592596E-2"/>
                  <c:y val="0.12777812499999999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1.3473499835929714E-2"/>
                  <c:y val="0.1638518156652011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6.9844508588742846E-2"/>
                  <c:y val="0.1231030776746458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0.15926179991836142"/>
                  <c:y val="6.9775606578733107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0.14676331473255252"/>
                  <c:y val="-6.480214948705422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6765129742797922E-2"/>
                  <c:y val="-0.12126950008141997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5.1732034395919765E-2"/>
                  <c:y val="-3.6394723986321445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bestFit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3175">
                  <a:solidFill>
                    <a:schemeClr val="accent2"/>
                  </a:solidFill>
                </a:ln>
              </c:spPr>
            </c:leaderLines>
          </c:dLbls>
          <c:cat>
            <c:strRef>
              <c:f>Centro!$T$58:$T$66</c:f>
              <c:strCache>
                <c:ptCount val="9"/>
                <c:pt idx="0">
                  <c:v>Estados Unidos</c:v>
                </c:pt>
                <c:pt idx="1">
                  <c:v>Francia</c:v>
                </c:pt>
                <c:pt idx="2">
                  <c:v>Alemánia</c:v>
                </c:pt>
                <c:pt idx="3">
                  <c:v>España</c:v>
                </c:pt>
                <c:pt idx="4">
                  <c:v>Reino Unido</c:v>
                </c:pt>
                <c:pt idx="5">
                  <c:v>Canadá</c:v>
                </c:pt>
                <c:pt idx="6">
                  <c:v>Italia</c:v>
                </c:pt>
                <c:pt idx="7">
                  <c:v>Colombia</c:v>
                </c:pt>
                <c:pt idx="8">
                  <c:v>Otros</c:v>
                </c:pt>
              </c:strCache>
            </c:strRef>
          </c:cat>
          <c:val>
            <c:numRef>
              <c:f>Centro!$U$58:$U$66</c:f>
              <c:numCache>
                <c:formatCode>#,##0</c:formatCode>
                <c:ptCount val="9"/>
                <c:pt idx="0">
                  <c:v>35396</c:v>
                </c:pt>
                <c:pt idx="1">
                  <c:v>24841</c:v>
                </c:pt>
                <c:pt idx="2">
                  <c:v>23770</c:v>
                </c:pt>
                <c:pt idx="3">
                  <c:v>18238</c:v>
                </c:pt>
                <c:pt idx="4">
                  <c:v>13858</c:v>
                </c:pt>
                <c:pt idx="5">
                  <c:v>13765</c:v>
                </c:pt>
                <c:pt idx="6">
                  <c:v>13369</c:v>
                </c:pt>
                <c:pt idx="7" formatCode="General">
                  <c:v>12520</c:v>
                </c:pt>
                <c:pt idx="8">
                  <c:v>145710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4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4" name="3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196562</xdr:colOff>
      <xdr:row>0</xdr:row>
      <xdr:rowOff>174048</xdr:rowOff>
    </xdr:from>
    <xdr:to>
      <xdr:col>15</xdr:col>
      <xdr:colOff>653762</xdr:colOff>
      <xdr:row>3</xdr:row>
      <xdr:rowOff>135948</xdr:rowOff>
    </xdr:to>
    <xdr:sp macro="" textlink="">
      <xdr:nvSpPr>
        <xdr:cNvPr id="3" name="2 Flecha abajo"/>
        <xdr:cNvSpPr/>
      </xdr:nvSpPr>
      <xdr:spPr>
        <a:xfrm>
          <a:off x="11886335" y="174048"/>
          <a:ext cx="457200" cy="533400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17</xdr:col>
      <xdr:colOff>301222</xdr:colOff>
      <xdr:row>9</xdr:row>
      <xdr:rowOff>140173</xdr:rowOff>
    </xdr:from>
    <xdr:to>
      <xdr:col>23</xdr:col>
      <xdr:colOff>94784</xdr:colOff>
      <xdr:row>24</xdr:row>
      <xdr:rowOff>162673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297682</xdr:colOff>
      <xdr:row>30</xdr:row>
      <xdr:rowOff>19307</xdr:rowOff>
    </xdr:from>
    <xdr:to>
      <xdr:col>23</xdr:col>
      <xdr:colOff>86591</xdr:colOff>
      <xdr:row>45</xdr:row>
      <xdr:rowOff>41807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310266</xdr:colOff>
      <xdr:row>56</xdr:row>
      <xdr:rowOff>14725</xdr:rowOff>
    </xdr:from>
    <xdr:to>
      <xdr:col>23</xdr:col>
      <xdr:colOff>81466</xdr:colOff>
      <xdr:row>71</xdr:row>
      <xdr:rowOff>37225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0.00265</cdr:x>
      <cdr:y>0.91447</cdr:y>
    </cdr:from>
    <cdr:to>
      <cdr:x>0.99572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289" y="2633664"/>
          <a:ext cx="5362574" cy="246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Mincetur - Encuesta Mensual de Establecimientos de Hospedaje                                                                    Elaboración: CIE- PERUCÁMARAS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0.00693</cdr:x>
      <cdr:y>0.90785</cdr:y>
    </cdr:from>
    <cdr:to>
      <cdr:x>1</cdr:x>
      <cdr:y>0.98622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7426" y="2614613"/>
          <a:ext cx="5362574" cy="2256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Mincetur - Encuesta Mensual de Establecimientos de Hospedaje                                                                    Elaboración: CIE- PERUCÁMARAS</a:t>
          </a:r>
        </a:p>
      </cdr:txBody>
    </cdr:sp>
  </cdr:relSizeAnchor>
  <cdr:relSizeAnchor xmlns:cdr="http://schemas.openxmlformats.org/drawingml/2006/chartDrawing">
    <cdr:from>
      <cdr:x>0.56699</cdr:x>
      <cdr:y>0.53537</cdr:y>
    </cdr:from>
    <cdr:to>
      <cdr:x>0.58691</cdr:x>
      <cdr:y>0.58537</cdr:y>
    </cdr:to>
    <cdr:sp macro="" textlink="">
      <cdr:nvSpPr>
        <cdr:cNvPr id="4" name="3 Flecha abajo"/>
        <cdr:cNvSpPr/>
      </cdr:nvSpPr>
      <cdr:spPr>
        <a:xfrm xmlns:a="http://schemas.openxmlformats.org/drawingml/2006/main">
          <a:off x="3073675" y="1541858"/>
          <a:ext cx="108000" cy="144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0.23341</cdr:x>
      <cdr:y>0.64213</cdr:y>
    </cdr:from>
    <cdr:to>
      <cdr:x>0.25333</cdr:x>
      <cdr:y>0.69213</cdr:y>
    </cdr:to>
    <cdr:sp macro="" textlink="">
      <cdr:nvSpPr>
        <cdr:cNvPr id="5" name="1 Flecha abajo"/>
        <cdr:cNvSpPr/>
      </cdr:nvSpPr>
      <cdr:spPr>
        <a:xfrm xmlns:a="http://schemas.openxmlformats.org/drawingml/2006/main" rot="10800000">
          <a:off x="1265332" y="1849335"/>
          <a:ext cx="108000" cy="144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0.45647</cdr:x>
      <cdr:y>0.73293</cdr:y>
    </cdr:from>
    <cdr:to>
      <cdr:x>0.47639</cdr:x>
      <cdr:y>0.78293</cdr:y>
    </cdr:to>
    <cdr:sp macro="" textlink="">
      <cdr:nvSpPr>
        <cdr:cNvPr id="6" name="1 Flecha abajo"/>
        <cdr:cNvSpPr/>
      </cdr:nvSpPr>
      <cdr:spPr>
        <a:xfrm xmlns:a="http://schemas.openxmlformats.org/drawingml/2006/main" rot="10800000">
          <a:off x="2474536" y="2110849"/>
          <a:ext cx="108000" cy="144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0.11911</cdr:x>
      <cdr:y>0.4554</cdr:y>
    </cdr:from>
    <cdr:to>
      <cdr:x>0.13903</cdr:x>
      <cdr:y>0.5054</cdr:y>
    </cdr:to>
    <cdr:sp macro="" textlink="">
      <cdr:nvSpPr>
        <cdr:cNvPr id="7" name="1 Flecha abajo"/>
        <cdr:cNvSpPr/>
      </cdr:nvSpPr>
      <cdr:spPr>
        <a:xfrm xmlns:a="http://schemas.openxmlformats.org/drawingml/2006/main">
          <a:off x="645702" y="1311553"/>
          <a:ext cx="108000" cy="144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0.34593</cdr:x>
      <cdr:y>0.62034</cdr:y>
    </cdr:from>
    <cdr:to>
      <cdr:x>0.36585</cdr:x>
      <cdr:y>0.67034</cdr:y>
    </cdr:to>
    <cdr:sp macro="" textlink="">
      <cdr:nvSpPr>
        <cdr:cNvPr id="8" name="1 Flecha abajo"/>
        <cdr:cNvSpPr/>
      </cdr:nvSpPr>
      <cdr:spPr>
        <a:xfrm xmlns:a="http://schemas.openxmlformats.org/drawingml/2006/main" rot="10800000">
          <a:off x="1875326" y="1786574"/>
          <a:ext cx="108000" cy="144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0.67704</cdr:x>
      <cdr:y>0.30523</cdr:y>
    </cdr:from>
    <cdr:to>
      <cdr:x>0.69696</cdr:x>
      <cdr:y>0.35523</cdr:y>
    </cdr:to>
    <cdr:sp macro="" textlink="">
      <cdr:nvSpPr>
        <cdr:cNvPr id="9" name="1 Flecha abajo"/>
        <cdr:cNvSpPr/>
      </cdr:nvSpPr>
      <cdr:spPr>
        <a:xfrm xmlns:a="http://schemas.openxmlformats.org/drawingml/2006/main">
          <a:off x="3670299" y="879060"/>
          <a:ext cx="108000" cy="144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0.78921</cdr:x>
      <cdr:y>0.34649</cdr:y>
    </cdr:from>
    <cdr:to>
      <cdr:x>0.80913</cdr:x>
      <cdr:y>0.39649</cdr:y>
    </cdr:to>
    <cdr:sp macro="" textlink="">
      <cdr:nvSpPr>
        <cdr:cNvPr id="10" name="1 Flecha abajo"/>
        <cdr:cNvSpPr/>
      </cdr:nvSpPr>
      <cdr:spPr>
        <a:xfrm xmlns:a="http://schemas.openxmlformats.org/drawingml/2006/main" rot="10800000">
          <a:off x="4278380" y="997887"/>
          <a:ext cx="108000" cy="144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0.90227</cdr:x>
      <cdr:y>0.70885</cdr:y>
    </cdr:from>
    <cdr:to>
      <cdr:x>0.92219</cdr:x>
      <cdr:y>0.75885</cdr:y>
    </cdr:to>
    <cdr:sp macro="" textlink="">
      <cdr:nvSpPr>
        <cdr:cNvPr id="11" name="1 Flecha abajo"/>
        <cdr:cNvSpPr/>
      </cdr:nvSpPr>
      <cdr:spPr>
        <a:xfrm xmlns:a="http://schemas.openxmlformats.org/drawingml/2006/main" rot="10800000">
          <a:off x="4891294" y="2041495"/>
          <a:ext cx="108000" cy="144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0.00446</cdr:x>
      <cdr:y>0.92163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4068" y="2654294"/>
          <a:ext cx="5375932" cy="225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Mincetur - Encuesta Mensual de Establecimientos de Hospedaje                                                                    Elaboración: CIE- PERUCÁMARAS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/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96" t="s">
        <v>72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2:18" ht="19.5" customHeight="1" x14ac:dyDescent="0.25">
      <c r="B4" s="97" t="s">
        <v>48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2:18" ht="15" customHeight="1" x14ac:dyDescent="0.25">
      <c r="B5" s="98" t="s">
        <v>73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workbookViewId="0">
      <selection activeCell="B21" sqref="B21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29" t="s">
        <v>80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2:16" ht="15" customHeight="1" x14ac:dyDescent="0.25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2:16" x14ac:dyDescent="0.25">
      <c r="B3" s="5" t="str">
        <f>+B6</f>
        <v>1. Arribo de ciudadanos a establecimientos de hospedaje*</v>
      </c>
      <c r="C3" s="6"/>
      <c r="D3" s="6"/>
      <c r="E3" s="6"/>
      <c r="F3" s="6"/>
      <c r="G3" s="6"/>
      <c r="H3" s="5"/>
      <c r="I3" s="7"/>
      <c r="J3" s="7" t="str">
        <f>+B58</f>
        <v>3. Sitios Turísticos</v>
      </c>
      <c r="K3" s="7"/>
      <c r="L3" s="7"/>
      <c r="M3" s="5"/>
      <c r="N3" s="8"/>
      <c r="O3" s="8"/>
      <c r="P3" s="8"/>
    </row>
    <row r="4" spans="2:16" x14ac:dyDescent="0.25">
      <c r="B4" s="5" t="str">
        <f>+B34</f>
        <v>2. Arribo de ciudadanos nacionales y extranjeros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6" spans="2:16" x14ac:dyDescent="0.25">
      <c r="B6" s="25" t="s">
        <v>20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6" x14ac:dyDescent="0.25">
      <c r="B7" s="28"/>
      <c r="C7" s="100" t="str">
        <f>+CONCATENATE("En los últimos 10 años el turismo de la región ha mostrado un importante crecimiento, es así, que en el año 2006 registró ",FIXED(K22,1)," arribos de turistas nacionales y extranjeros, mientras que el 2016 los  arribos de turistas extranjeros y nacionales sumaron ",FIXED(K12,1), ", representando un  crecimiento promedio anual de ",FIXED(N22*100,1),"%   en el periodo 2006 – 2016.")</f>
        <v>En los últimos 10 años el turismo de la región ha mostrado un importante crecimiento, es así, que en el año 2006 registró 646,369.0 arribos de turistas nacionales y extranjeros, mientras que el 2016 los  arribos de turistas extranjeros y nacionales sumaron 1,329,374.0, representando un  crecimiento promedio anual de 7.5%   en el periodo 2006 – 2016.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29"/>
    </row>
    <row r="8" spans="2:16" x14ac:dyDescent="0.25">
      <c r="B8" s="28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29"/>
    </row>
    <row r="9" spans="2:16" x14ac:dyDescent="0.25">
      <c r="B9" s="2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9"/>
    </row>
    <row r="10" spans="2:16" x14ac:dyDescent="0.25">
      <c r="B10" s="28"/>
      <c r="C10" s="12"/>
      <c r="D10" s="12"/>
      <c r="E10" s="12"/>
      <c r="F10" s="109" t="s">
        <v>19</v>
      </c>
      <c r="G10" s="109"/>
      <c r="H10" s="109"/>
      <c r="I10" s="109"/>
      <c r="J10" s="109"/>
      <c r="K10" s="109"/>
      <c r="L10" s="109"/>
      <c r="M10" s="12"/>
      <c r="N10" s="12"/>
      <c r="O10" s="12"/>
      <c r="P10" s="29"/>
    </row>
    <row r="11" spans="2:16" x14ac:dyDescent="0.25">
      <c r="B11" s="28"/>
      <c r="C11" s="12"/>
      <c r="D11" s="12"/>
      <c r="E11" s="12"/>
      <c r="F11" s="19" t="s">
        <v>18</v>
      </c>
      <c r="G11" s="20" t="s">
        <v>1</v>
      </c>
      <c r="H11" s="19" t="s">
        <v>15</v>
      </c>
      <c r="I11" s="20" t="s">
        <v>16</v>
      </c>
      <c r="J11" s="19" t="s">
        <v>15</v>
      </c>
      <c r="K11" s="19" t="s">
        <v>17</v>
      </c>
      <c r="L11" s="19" t="s">
        <v>15</v>
      </c>
      <c r="M11" s="12"/>
      <c r="N11" s="12"/>
      <c r="O11" s="12"/>
      <c r="P11" s="29"/>
    </row>
    <row r="12" spans="2:16" x14ac:dyDescent="0.25">
      <c r="B12" s="28"/>
      <c r="C12" s="12"/>
      <c r="D12" s="12"/>
      <c r="E12" s="12"/>
      <c r="F12" s="15">
        <v>2016</v>
      </c>
      <c r="G12" s="16">
        <v>1323207</v>
      </c>
      <c r="H12" s="21">
        <f>+G12/G13-1</f>
        <v>2.4302279045032016E-2</v>
      </c>
      <c r="I12" s="16">
        <v>6167</v>
      </c>
      <c r="J12" s="21">
        <f>+I12/I13-1</f>
        <v>1.6817807089859915E-2</v>
      </c>
      <c r="K12" s="16">
        <f>+I12+G12</f>
        <v>1329374</v>
      </c>
      <c r="L12" s="21">
        <f>+K12/K13-1</f>
        <v>2.4267304014707003E-2</v>
      </c>
      <c r="M12" s="12"/>
      <c r="N12" s="12"/>
      <c r="O12" s="12"/>
      <c r="P12" s="29"/>
    </row>
    <row r="13" spans="2:16" x14ac:dyDescent="0.25">
      <c r="B13" s="28"/>
      <c r="C13" s="12"/>
      <c r="D13" s="12"/>
      <c r="E13" s="12"/>
      <c r="F13" s="15" t="s">
        <v>14</v>
      </c>
      <c r="G13" s="16">
        <v>1291813</v>
      </c>
      <c r="H13" s="17">
        <f t="shared" ref="H13:J24" si="0">+G13/G14-1</f>
        <v>0.17846472714866035</v>
      </c>
      <c r="I13" s="16">
        <v>6065</v>
      </c>
      <c r="J13" s="17">
        <f t="shared" si="0"/>
        <v>0.37372593431483581</v>
      </c>
      <c r="K13" s="16">
        <f t="shared" ref="K13:K25" si="1">+I13+G13</f>
        <v>1297878</v>
      </c>
      <c r="L13" s="17">
        <f t="shared" ref="L13:L24" si="2">+K13/K14-1</f>
        <v>0.17924800880975611</v>
      </c>
      <c r="M13" s="12"/>
      <c r="N13" s="12"/>
      <c r="O13" s="12"/>
      <c r="P13" s="29"/>
    </row>
    <row r="14" spans="2:16" x14ac:dyDescent="0.25">
      <c r="B14" s="28"/>
      <c r="C14" s="12"/>
      <c r="D14" s="12"/>
      <c r="E14" s="12"/>
      <c r="F14" s="15" t="s">
        <v>13</v>
      </c>
      <c r="G14" s="16">
        <v>1096183</v>
      </c>
      <c r="H14" s="17">
        <f t="shared" si="0"/>
        <v>7.4341634569208059E-2</v>
      </c>
      <c r="I14" s="16">
        <v>4415</v>
      </c>
      <c r="J14" s="17">
        <f t="shared" si="0"/>
        <v>-0.17135885885885882</v>
      </c>
      <c r="K14" s="16">
        <f t="shared" si="1"/>
        <v>1100598</v>
      </c>
      <c r="L14" s="17">
        <f t="shared" si="2"/>
        <v>7.3065290769437796E-2</v>
      </c>
      <c r="M14" s="12"/>
      <c r="N14" s="12"/>
      <c r="O14" s="12"/>
      <c r="P14" s="29"/>
    </row>
    <row r="15" spans="2:16" x14ac:dyDescent="0.25">
      <c r="B15" s="28"/>
      <c r="C15" s="12"/>
      <c r="D15" s="12"/>
      <c r="E15" s="12"/>
      <c r="F15" s="15" t="s">
        <v>12</v>
      </c>
      <c r="G15" s="16">
        <v>1020330</v>
      </c>
      <c r="H15" s="17">
        <f t="shared" si="0"/>
        <v>3.2001941963608393E-2</v>
      </c>
      <c r="I15" s="16">
        <v>5328</v>
      </c>
      <c r="J15" s="17">
        <f t="shared" si="0"/>
        <v>-0.25824864262842828</v>
      </c>
      <c r="K15" s="16">
        <f t="shared" si="1"/>
        <v>1025658</v>
      </c>
      <c r="L15" s="17">
        <f t="shared" si="2"/>
        <v>2.9908432099273741E-2</v>
      </c>
      <c r="M15" s="12"/>
      <c r="N15" s="12"/>
      <c r="O15" s="12"/>
      <c r="P15" s="29"/>
    </row>
    <row r="16" spans="2:16" x14ac:dyDescent="0.25">
      <c r="B16" s="28"/>
      <c r="C16" s="12"/>
      <c r="D16" s="12"/>
      <c r="E16" s="12"/>
      <c r="F16" s="15" t="s">
        <v>11</v>
      </c>
      <c r="G16" s="16">
        <v>988690</v>
      </c>
      <c r="H16" s="17">
        <f t="shared" si="0"/>
        <v>5.1178348079961467E-2</v>
      </c>
      <c r="I16" s="16">
        <v>7183</v>
      </c>
      <c r="J16" s="17">
        <f t="shared" si="0"/>
        <v>0.21911065852002709</v>
      </c>
      <c r="K16" s="16">
        <f t="shared" si="1"/>
        <v>995873</v>
      </c>
      <c r="L16" s="17">
        <f t="shared" si="2"/>
        <v>5.2223793010905961E-2</v>
      </c>
      <c r="M16" s="12"/>
      <c r="N16" s="12"/>
      <c r="O16" s="12"/>
      <c r="P16" s="29"/>
    </row>
    <row r="17" spans="2:16" x14ac:dyDescent="0.25">
      <c r="B17" s="28"/>
      <c r="C17" s="12"/>
      <c r="D17" s="12"/>
      <c r="E17" s="12"/>
      <c r="F17" s="15" t="s">
        <v>10</v>
      </c>
      <c r="G17" s="16">
        <v>940554</v>
      </c>
      <c r="H17" s="17">
        <f t="shared" si="0"/>
        <v>8.6915924570863279E-2</v>
      </c>
      <c r="I17" s="16">
        <v>5892</v>
      </c>
      <c r="J17" s="17">
        <f t="shared" si="0"/>
        <v>1.2719147473358561E-2</v>
      </c>
      <c r="K17" s="16">
        <f t="shared" si="1"/>
        <v>946446</v>
      </c>
      <c r="L17" s="17">
        <f t="shared" si="2"/>
        <v>8.6420404977271659E-2</v>
      </c>
      <c r="M17" s="12"/>
      <c r="N17" s="13"/>
      <c r="O17" s="12"/>
      <c r="P17" s="29"/>
    </row>
    <row r="18" spans="2:16" x14ac:dyDescent="0.25">
      <c r="B18" s="28"/>
      <c r="C18" s="12"/>
      <c r="D18" s="12"/>
      <c r="E18" s="12"/>
      <c r="F18" s="15" t="s">
        <v>9</v>
      </c>
      <c r="G18" s="16">
        <v>865342</v>
      </c>
      <c r="H18" s="17">
        <f t="shared" si="0"/>
        <v>6.9432497899055701E-2</v>
      </c>
      <c r="I18" s="16">
        <v>5818</v>
      </c>
      <c r="J18" s="17">
        <f t="shared" si="0"/>
        <v>-0.30072115384615383</v>
      </c>
      <c r="K18" s="16">
        <f t="shared" si="1"/>
        <v>871160</v>
      </c>
      <c r="L18" s="17">
        <f t="shared" si="2"/>
        <v>6.5665215051132764E-2</v>
      </c>
      <c r="M18" s="12"/>
      <c r="N18" s="13"/>
      <c r="O18" s="12"/>
      <c r="P18" s="29"/>
    </row>
    <row r="19" spans="2:16" x14ac:dyDescent="0.25">
      <c r="B19" s="28"/>
      <c r="C19" s="12"/>
      <c r="D19" s="12"/>
      <c r="E19" s="12"/>
      <c r="F19" s="15" t="s">
        <v>8</v>
      </c>
      <c r="G19" s="16">
        <v>809160</v>
      </c>
      <c r="H19" s="17">
        <f t="shared" si="0"/>
        <v>0.10352540061370608</v>
      </c>
      <c r="I19" s="16">
        <v>8320</v>
      </c>
      <c r="J19" s="17">
        <f t="shared" si="0"/>
        <v>-5.0553463425767386E-2</v>
      </c>
      <c r="K19" s="16">
        <f t="shared" si="1"/>
        <v>817480</v>
      </c>
      <c r="L19" s="17">
        <f t="shared" si="2"/>
        <v>0.10170576526287278</v>
      </c>
      <c r="M19" s="12"/>
      <c r="N19" s="12"/>
      <c r="O19" s="12"/>
      <c r="P19" s="29"/>
    </row>
    <row r="20" spans="2:16" ht="15" customHeight="1" x14ac:dyDescent="0.25">
      <c r="B20" s="28"/>
      <c r="C20" s="12"/>
      <c r="D20" s="12"/>
      <c r="E20" s="12"/>
      <c r="F20" s="15" t="s">
        <v>7</v>
      </c>
      <c r="G20" s="16">
        <v>733250</v>
      </c>
      <c r="H20" s="17">
        <f t="shared" si="0"/>
        <v>0.11517859587113954</v>
      </c>
      <c r="I20" s="16">
        <v>8763</v>
      </c>
      <c r="J20" s="17">
        <f t="shared" si="0"/>
        <v>0.25042808219178081</v>
      </c>
      <c r="K20" s="16">
        <f t="shared" si="1"/>
        <v>742013</v>
      </c>
      <c r="L20" s="17">
        <f t="shared" si="2"/>
        <v>0.11660491839295983</v>
      </c>
      <c r="M20" s="12"/>
      <c r="N20" s="132" t="s">
        <v>22</v>
      </c>
      <c r="O20" s="132"/>
      <c r="P20" s="29"/>
    </row>
    <row r="21" spans="2:16" x14ac:dyDescent="0.25">
      <c r="B21" s="28"/>
      <c r="C21" s="12"/>
      <c r="D21" s="12"/>
      <c r="E21" s="12"/>
      <c r="F21" s="15" t="s">
        <v>6</v>
      </c>
      <c r="G21" s="16">
        <v>657518</v>
      </c>
      <c r="H21" s="17">
        <f t="shared" si="0"/>
        <v>2.6305479462745751E-2</v>
      </c>
      <c r="I21" s="16">
        <v>7008</v>
      </c>
      <c r="J21" s="17">
        <f t="shared" si="0"/>
        <v>0.22861150070126235</v>
      </c>
      <c r="K21" s="16">
        <f t="shared" si="1"/>
        <v>664526</v>
      </c>
      <c r="L21" s="17">
        <f t="shared" si="2"/>
        <v>2.8090765491538106E-2</v>
      </c>
      <c r="M21" s="12"/>
      <c r="N21" s="132"/>
      <c r="O21" s="132"/>
      <c r="P21" s="29"/>
    </row>
    <row r="22" spans="2:16" x14ac:dyDescent="0.25">
      <c r="B22" s="28"/>
      <c r="C22" s="12"/>
      <c r="D22" s="12"/>
      <c r="E22" s="12"/>
      <c r="F22" s="15" t="s">
        <v>5</v>
      </c>
      <c r="G22" s="16">
        <v>640665</v>
      </c>
      <c r="H22" s="17">
        <f t="shared" si="0"/>
        <v>0.10983593210003795</v>
      </c>
      <c r="I22" s="16">
        <v>5704</v>
      </c>
      <c r="J22" s="17">
        <f t="shared" si="0"/>
        <v>0.28468468468468466</v>
      </c>
      <c r="K22" s="16">
        <f t="shared" si="1"/>
        <v>646369</v>
      </c>
      <c r="L22" s="17">
        <f t="shared" si="2"/>
        <v>0.11117051543662471</v>
      </c>
      <c r="M22" s="12"/>
      <c r="N22" s="33">
        <f>+(K12/K22)^(1/10)-1</f>
        <v>7.4772798015315001E-2</v>
      </c>
      <c r="O22" s="12"/>
      <c r="P22" s="29"/>
    </row>
    <row r="23" spans="2:16" x14ac:dyDescent="0.25">
      <c r="B23" s="28"/>
      <c r="C23" s="12"/>
      <c r="D23" s="12"/>
      <c r="E23" s="12"/>
      <c r="F23" s="15" t="s">
        <v>4</v>
      </c>
      <c r="G23" s="16">
        <v>577261</v>
      </c>
      <c r="H23" s="17">
        <f t="shared" si="0"/>
        <v>8.8059003811196801E-2</v>
      </c>
      <c r="I23" s="16">
        <v>4440</v>
      </c>
      <c r="J23" s="17">
        <f t="shared" si="0"/>
        <v>2.3041474654377891E-2</v>
      </c>
      <c r="K23" s="16">
        <f t="shared" si="1"/>
        <v>581701</v>
      </c>
      <c r="L23" s="17">
        <f t="shared" si="2"/>
        <v>8.7531455535987401E-2</v>
      </c>
      <c r="M23" s="12"/>
      <c r="N23" s="12"/>
      <c r="O23" s="12"/>
      <c r="P23" s="29"/>
    </row>
    <row r="24" spans="2:16" x14ac:dyDescent="0.25">
      <c r="B24" s="28"/>
      <c r="C24" s="12"/>
      <c r="D24" s="12"/>
      <c r="E24" s="12"/>
      <c r="F24" s="15" t="s">
        <v>3</v>
      </c>
      <c r="G24" s="16">
        <v>530542</v>
      </c>
      <c r="H24" s="17">
        <f t="shared" si="0"/>
        <v>0.11081287059059997</v>
      </c>
      <c r="I24" s="16">
        <v>4340</v>
      </c>
      <c r="J24" s="17">
        <f t="shared" si="0"/>
        <v>-5.9995668182802664E-2</v>
      </c>
      <c r="K24" s="16">
        <f t="shared" si="1"/>
        <v>534882</v>
      </c>
      <c r="L24" s="17">
        <f t="shared" si="2"/>
        <v>0.10917751377446172</v>
      </c>
      <c r="M24" s="12"/>
      <c r="N24" s="12"/>
      <c r="O24" s="12"/>
      <c r="P24" s="29"/>
    </row>
    <row r="25" spans="2:16" x14ac:dyDescent="0.25">
      <c r="B25" s="28"/>
      <c r="C25" s="12"/>
      <c r="D25" s="12"/>
      <c r="E25" s="12"/>
      <c r="F25" s="15" t="s">
        <v>2</v>
      </c>
      <c r="G25" s="16">
        <v>477616</v>
      </c>
      <c r="H25" s="18"/>
      <c r="I25" s="16">
        <v>4617</v>
      </c>
      <c r="J25" s="18"/>
      <c r="K25" s="16">
        <f t="shared" si="1"/>
        <v>482233</v>
      </c>
      <c r="L25" s="18"/>
      <c r="M25" s="12"/>
      <c r="N25" s="13"/>
      <c r="O25" s="12"/>
      <c r="P25" s="29"/>
    </row>
    <row r="26" spans="2:16" ht="15" customHeight="1" x14ac:dyDescent="0.25">
      <c r="B26" s="28"/>
      <c r="C26" s="131" t="s">
        <v>21</v>
      </c>
      <c r="D26" s="131"/>
      <c r="E26" s="12"/>
      <c r="F26" s="120" t="s">
        <v>23</v>
      </c>
      <c r="G26" s="120"/>
      <c r="H26" s="120"/>
      <c r="I26" s="120"/>
      <c r="J26" s="120"/>
      <c r="K26" s="120"/>
      <c r="L26" s="120"/>
      <c r="M26" s="12"/>
      <c r="N26" s="12"/>
      <c r="O26" s="12"/>
      <c r="P26" s="29"/>
    </row>
    <row r="27" spans="2:16" x14ac:dyDescent="0.25">
      <c r="B27" s="28"/>
      <c r="C27" s="131"/>
      <c r="D27" s="131"/>
      <c r="E27" s="12"/>
      <c r="F27" s="23">
        <v>2016</v>
      </c>
      <c r="G27" s="22">
        <f>+G12/K12</f>
        <v>0.995360974413521</v>
      </c>
      <c r="H27" s="24"/>
      <c r="I27" s="22">
        <f>+I12/K12</f>
        <v>4.63902558647905E-3</v>
      </c>
      <c r="J27" s="24"/>
      <c r="K27" s="22">
        <f>+I27+G27</f>
        <v>1</v>
      </c>
      <c r="L27" s="24"/>
      <c r="M27" s="12"/>
      <c r="N27" s="12"/>
      <c r="O27" s="12"/>
      <c r="P27" s="29"/>
    </row>
    <row r="28" spans="2:16" x14ac:dyDescent="0.25">
      <c r="B28" s="28"/>
      <c r="C28" s="131"/>
      <c r="D28" s="131"/>
      <c r="E28" s="12"/>
      <c r="F28" s="23">
        <v>2011</v>
      </c>
      <c r="G28" s="22">
        <f>+G17/K17</f>
        <v>0.99377460520727012</v>
      </c>
      <c r="H28" s="24"/>
      <c r="I28" s="22">
        <f>+I17/K17</f>
        <v>6.2253947927298544E-3</v>
      </c>
      <c r="J28" s="24"/>
      <c r="K28" s="22">
        <f>+I28+G28</f>
        <v>1</v>
      </c>
      <c r="L28" s="24"/>
      <c r="M28" s="12"/>
      <c r="N28" s="12"/>
      <c r="O28" s="12"/>
      <c r="P28" s="29"/>
    </row>
    <row r="29" spans="2:16" x14ac:dyDescent="0.25">
      <c r="B29" s="28"/>
      <c r="C29" s="131"/>
      <c r="D29" s="131"/>
      <c r="E29" s="12"/>
      <c r="F29" s="23">
        <v>2006</v>
      </c>
      <c r="G29" s="22">
        <f>+G22/K22</f>
        <v>0.99117531936092229</v>
      </c>
      <c r="H29" s="24"/>
      <c r="I29" s="22">
        <f>+I22/K22</f>
        <v>8.8246806390776793E-3</v>
      </c>
      <c r="J29" s="24"/>
      <c r="K29" s="22">
        <f>+I29+G29</f>
        <v>1</v>
      </c>
      <c r="L29" s="24"/>
      <c r="M29" s="12"/>
      <c r="N29" s="12"/>
      <c r="O29" s="12"/>
      <c r="P29" s="29"/>
    </row>
    <row r="30" spans="2:16" x14ac:dyDescent="0.25">
      <c r="B30" s="28"/>
      <c r="C30" s="12"/>
      <c r="D30" s="12"/>
      <c r="E30" s="12"/>
      <c r="F30" s="133" t="s">
        <v>26</v>
      </c>
      <c r="G30" s="133"/>
      <c r="H30" s="133"/>
      <c r="I30" s="133"/>
      <c r="J30" s="133"/>
      <c r="K30" s="133"/>
      <c r="L30" s="133"/>
      <c r="M30" s="12"/>
      <c r="N30" s="12"/>
      <c r="O30" s="12"/>
      <c r="P30" s="29"/>
    </row>
    <row r="31" spans="2:16" x14ac:dyDescent="0.25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4" spans="2:16" x14ac:dyDescent="0.25">
      <c r="B34" s="25" t="s">
        <v>127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2:16" x14ac:dyDescent="0.25">
      <c r="B35" s="28"/>
      <c r="C35" s="100" t="str">
        <f>+CONCATENATE("Sin considerar a los residentes de esta región, entre las principales regiones de procedencia de los huespedes nacionales figuran ",E41," con ",FIXED(F41,0)," arribos en esta región (equivalente al ",FIXED(G41*100,1),"% de este total), ",E42," con ",FIXED(F42,0)," arribos (",FIXED(G42*100,1),"%)  y ",E43," con ",FIXED(F43,0)," arribos (",FIXED(G43*100,1)," %). En tanto  ",J41," es el principal lugar de procedencia de los huespedes del exterior con ",FIXED(K41,0),"  arribos (equivalente al ",FIXED(L41*100,1)," % de los arribos del exterior), le sigue ",J42,"  con  ",FIXED(K42,0),"  arribos (",FIXED(L42*100,1)," %) y ",J43," con ",FIXED(K43,0)," (",FIXED(L43*100,1)," %) entre las principales.")</f>
        <v>Sin considerar a los residentes de esta región, entre las principales regiones de procedencia de los huespedes nacionales figuran LIMA METROPOLITANA Y CALLAO con 336,971 arribos en esta región (equivalente al 47.7% de este total), LIMA PROVINCIAS con 114,600 arribos (16.2%)  y HUANCAVELICA con 73,531 arribos (10.4 %). En tanto  ESTADOS UNIDOS (USA) es el principal lugar de procedencia de los huespedes del exterior con 1,270  arribos (equivalente al 20.6 % de los arribos del exterior), le sigue ESPANA  con  872  arribos (14.1 %) y FRANCIA con 384 (6.2 %) entre las principales.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29"/>
    </row>
    <row r="36" spans="2:16" x14ac:dyDescent="0.25">
      <c r="B36" s="28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29"/>
    </row>
    <row r="37" spans="2:16" x14ac:dyDescent="0.25">
      <c r="B37" s="2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9"/>
    </row>
    <row r="38" spans="2:16" ht="15" customHeight="1" x14ac:dyDescent="0.25">
      <c r="B38" s="28"/>
      <c r="C38" s="12"/>
      <c r="D38" s="12"/>
      <c r="E38" s="101" t="s">
        <v>40</v>
      </c>
      <c r="F38" s="101"/>
      <c r="G38" s="101"/>
      <c r="H38" s="101"/>
      <c r="I38" s="12"/>
      <c r="J38" s="101" t="s">
        <v>39</v>
      </c>
      <c r="K38" s="101"/>
      <c r="L38" s="101"/>
      <c r="M38" s="12"/>
      <c r="N38" s="12"/>
      <c r="O38" s="12"/>
      <c r="P38" s="29"/>
    </row>
    <row r="39" spans="2:16" x14ac:dyDescent="0.25">
      <c r="B39" s="28"/>
      <c r="C39" s="12"/>
      <c r="D39" s="12"/>
      <c r="E39" s="101"/>
      <c r="F39" s="101"/>
      <c r="G39" s="101"/>
      <c r="H39" s="101"/>
      <c r="I39" s="12"/>
      <c r="J39" s="101"/>
      <c r="K39" s="101"/>
      <c r="L39" s="101"/>
      <c r="M39" s="12"/>
      <c r="N39" s="12"/>
      <c r="O39" s="12"/>
      <c r="P39" s="29"/>
    </row>
    <row r="40" spans="2:16" x14ac:dyDescent="0.25">
      <c r="B40" s="28"/>
      <c r="C40" s="12"/>
      <c r="D40" s="12"/>
      <c r="E40" s="48" t="s">
        <v>27</v>
      </c>
      <c r="F40" s="48" t="s">
        <v>37</v>
      </c>
      <c r="G40" s="48" t="s">
        <v>42</v>
      </c>
      <c r="H40" s="48" t="s">
        <v>38</v>
      </c>
      <c r="I40" s="12"/>
      <c r="J40" s="48" t="s">
        <v>36</v>
      </c>
      <c r="K40" s="48" t="s">
        <v>37</v>
      </c>
      <c r="L40" s="48" t="s">
        <v>38</v>
      </c>
      <c r="M40" s="12"/>
      <c r="N40" s="12"/>
      <c r="O40" s="12"/>
      <c r="P40" s="29"/>
    </row>
    <row r="41" spans="2:16" x14ac:dyDescent="0.25">
      <c r="B41" s="28"/>
      <c r="C41" s="12"/>
      <c r="D41" s="64"/>
      <c r="E41" s="8" t="s">
        <v>82</v>
      </c>
      <c r="F41" s="49">
        <v>336971</v>
      </c>
      <c r="G41" s="50">
        <f t="shared" ref="G41:G49" si="3">+F41/F$49</f>
        <v>0.47673151905109529</v>
      </c>
      <c r="H41" s="50">
        <f t="shared" ref="H41:H48" si="4">+F41/F$52</f>
        <v>0.2546623468588059</v>
      </c>
      <c r="I41" s="12"/>
      <c r="J41" s="55" t="s">
        <v>102</v>
      </c>
      <c r="K41" s="55">
        <v>1270</v>
      </c>
      <c r="L41" s="50">
        <f t="shared" ref="L41:L52" si="5">+K41/K$52</f>
        <v>0.20593481433436031</v>
      </c>
      <c r="M41" s="12"/>
      <c r="N41" s="12"/>
      <c r="O41" s="12"/>
      <c r="P41" s="29"/>
    </row>
    <row r="42" spans="2:16" x14ac:dyDescent="0.25">
      <c r="B42" s="28"/>
      <c r="C42" s="12"/>
      <c r="D42" s="51"/>
      <c r="E42" s="8" t="s">
        <v>84</v>
      </c>
      <c r="F42" s="49">
        <v>114600</v>
      </c>
      <c r="G42" s="50">
        <f t="shared" si="3"/>
        <v>0.16213096107159228</v>
      </c>
      <c r="H42" s="50">
        <f t="shared" si="4"/>
        <v>8.6607764318054545E-2</v>
      </c>
      <c r="I42" s="12"/>
      <c r="J42" s="55" t="s">
        <v>106</v>
      </c>
      <c r="K42" s="55">
        <v>872</v>
      </c>
      <c r="L42" s="50">
        <f t="shared" si="5"/>
        <v>0.14139776228311984</v>
      </c>
      <c r="M42" s="12"/>
      <c r="N42" s="12"/>
      <c r="O42" s="12"/>
      <c r="P42" s="29"/>
    </row>
    <row r="43" spans="2:16" x14ac:dyDescent="0.25">
      <c r="B43" s="28"/>
      <c r="C43" s="12"/>
      <c r="D43" s="12"/>
      <c r="E43" s="8" t="s">
        <v>98</v>
      </c>
      <c r="F43" s="49">
        <v>73531</v>
      </c>
      <c r="G43" s="50">
        <f t="shared" si="3"/>
        <v>0.10402837433294286</v>
      </c>
      <c r="H43" s="50">
        <f t="shared" si="4"/>
        <v>5.5570292478803393E-2</v>
      </c>
      <c r="I43" s="12"/>
      <c r="J43" s="55" t="s">
        <v>103</v>
      </c>
      <c r="K43" s="73">
        <v>384</v>
      </c>
      <c r="L43" s="50">
        <f t="shared" si="5"/>
        <v>6.2266904491649101E-2</v>
      </c>
      <c r="M43" s="12"/>
      <c r="N43" s="12"/>
      <c r="O43" s="12"/>
      <c r="P43" s="29"/>
    </row>
    <row r="44" spans="2:16" x14ac:dyDescent="0.25">
      <c r="B44" s="28"/>
      <c r="C44" s="12"/>
      <c r="D44" s="12"/>
      <c r="E44" s="8" t="s">
        <v>99</v>
      </c>
      <c r="F44" s="49">
        <v>45812</v>
      </c>
      <c r="G44" s="50">
        <f t="shared" si="3"/>
        <v>6.4812771279334949E-2</v>
      </c>
      <c r="H44" s="50">
        <f t="shared" si="4"/>
        <v>3.4621945016917233E-2</v>
      </c>
      <c r="I44" s="12"/>
      <c r="J44" s="55" t="s">
        <v>117</v>
      </c>
      <c r="K44" s="73">
        <v>339</v>
      </c>
      <c r="L44" s="50">
        <f t="shared" si="5"/>
        <v>5.4970001621533975E-2</v>
      </c>
      <c r="M44" s="12"/>
      <c r="N44" s="12"/>
      <c r="O44" s="12"/>
      <c r="P44" s="29"/>
    </row>
    <row r="45" spans="2:16" x14ac:dyDescent="0.25">
      <c r="B45" s="28"/>
      <c r="C45" s="12"/>
      <c r="D45" s="12"/>
      <c r="E45" s="8" t="s">
        <v>92</v>
      </c>
      <c r="F45" s="49">
        <v>31290</v>
      </c>
      <c r="G45" s="50">
        <f t="shared" si="3"/>
        <v>4.4267694344939983E-2</v>
      </c>
      <c r="H45" s="50">
        <f t="shared" si="4"/>
        <v>2.3647093765374577E-2</v>
      </c>
      <c r="I45" s="12"/>
      <c r="J45" s="55" t="s">
        <v>112</v>
      </c>
      <c r="K45" s="73">
        <v>339</v>
      </c>
      <c r="L45" s="50">
        <f t="shared" si="5"/>
        <v>5.4970001621533975E-2</v>
      </c>
      <c r="M45" s="12"/>
      <c r="N45" s="12"/>
      <c r="O45" s="12"/>
      <c r="P45" s="29"/>
    </row>
    <row r="46" spans="2:16" x14ac:dyDescent="0.25">
      <c r="B46" s="28"/>
      <c r="C46" s="12"/>
      <c r="D46" s="12"/>
      <c r="E46" s="8" t="s">
        <v>88</v>
      </c>
      <c r="F46" s="49">
        <v>25518</v>
      </c>
      <c r="G46" s="50">
        <f t="shared" si="3"/>
        <v>3.6101726567407434E-2</v>
      </c>
      <c r="H46" s="50">
        <f t="shared" si="4"/>
        <v>1.9284964484014972E-2</v>
      </c>
      <c r="I46" s="12"/>
      <c r="J46" s="55" t="s">
        <v>113</v>
      </c>
      <c r="K46" s="73">
        <v>334</v>
      </c>
      <c r="L46" s="50">
        <f t="shared" si="5"/>
        <v>5.4159234635965621E-2</v>
      </c>
      <c r="M46" s="12"/>
      <c r="N46" s="12"/>
      <c r="O46" s="12"/>
      <c r="P46" s="29"/>
    </row>
    <row r="47" spans="2:16" x14ac:dyDescent="0.25">
      <c r="B47" s="28"/>
      <c r="C47" s="12"/>
      <c r="D47" s="12"/>
      <c r="E47" s="8" t="s">
        <v>93</v>
      </c>
      <c r="F47" s="49">
        <v>16085</v>
      </c>
      <c r="G47" s="50">
        <f t="shared" si="3"/>
        <v>2.2756339518643646E-2</v>
      </c>
      <c r="H47" s="50">
        <f t="shared" si="4"/>
        <v>1.215607233033078E-2</v>
      </c>
      <c r="I47" s="12"/>
      <c r="J47" s="55" t="s">
        <v>105</v>
      </c>
      <c r="K47" s="73">
        <v>277</v>
      </c>
      <c r="L47" s="50">
        <f t="shared" si="5"/>
        <v>4.4916491000486461E-2</v>
      </c>
      <c r="M47" s="12"/>
      <c r="N47" s="12"/>
      <c r="O47" s="12"/>
      <c r="P47" s="29"/>
    </row>
    <row r="48" spans="2:16" x14ac:dyDescent="0.25">
      <c r="B48" s="28"/>
      <c r="C48" s="12"/>
      <c r="D48" s="12"/>
      <c r="E48" s="8" t="s">
        <v>89</v>
      </c>
      <c r="F48" s="49">
        <v>63029</v>
      </c>
      <c r="G48" s="50">
        <f t="shared" si="3"/>
        <v>8.9170613834043538E-2</v>
      </c>
      <c r="H48" s="50">
        <f t="shared" si="4"/>
        <v>4.7633514635276264E-2</v>
      </c>
      <c r="I48" s="12"/>
      <c r="J48" s="55" t="s">
        <v>109</v>
      </c>
      <c r="K48" s="73">
        <v>238</v>
      </c>
      <c r="L48" s="50">
        <f t="shared" si="5"/>
        <v>3.8592508513053347E-2</v>
      </c>
      <c r="M48" s="12"/>
      <c r="N48" s="12"/>
      <c r="O48" s="12"/>
      <c r="P48" s="29"/>
    </row>
    <row r="49" spans="2:16" x14ac:dyDescent="0.25">
      <c r="B49" s="28"/>
      <c r="C49" s="12"/>
      <c r="D49" s="12"/>
      <c r="E49" s="52" t="s">
        <v>17</v>
      </c>
      <c r="F49" s="53">
        <f>SUM(F41:F48)</f>
        <v>706836</v>
      </c>
      <c r="G49" s="54">
        <f t="shared" si="3"/>
        <v>1</v>
      </c>
      <c r="H49" s="50"/>
      <c r="I49" s="12"/>
      <c r="J49" s="55" t="s">
        <v>110</v>
      </c>
      <c r="K49" s="73">
        <v>220</v>
      </c>
      <c r="L49" s="50">
        <f t="shared" si="5"/>
        <v>3.5673747365007294E-2</v>
      </c>
      <c r="M49" s="12"/>
      <c r="N49" s="12"/>
      <c r="O49" s="12"/>
      <c r="P49" s="29"/>
    </row>
    <row r="50" spans="2:16" x14ac:dyDescent="0.25">
      <c r="B50" s="28"/>
      <c r="C50" s="12"/>
      <c r="D50" s="12"/>
      <c r="E50" s="8"/>
      <c r="F50" s="49"/>
      <c r="G50" s="8"/>
      <c r="H50" s="50"/>
      <c r="I50" s="12"/>
      <c r="J50" s="55" t="s">
        <v>107</v>
      </c>
      <c r="K50" s="73">
        <v>162</v>
      </c>
      <c r="L50" s="50">
        <f t="shared" si="5"/>
        <v>2.6268850332414464E-2</v>
      </c>
      <c r="M50" s="12"/>
      <c r="N50" s="12"/>
      <c r="O50" s="12"/>
      <c r="P50" s="29"/>
    </row>
    <row r="51" spans="2:16" x14ac:dyDescent="0.25">
      <c r="B51" s="28"/>
      <c r="C51" s="12"/>
      <c r="D51" s="12"/>
      <c r="E51" s="8" t="s">
        <v>97</v>
      </c>
      <c r="F51" s="49">
        <v>616371</v>
      </c>
      <c r="G51" s="8"/>
      <c r="H51" s="50">
        <f>+F51/F$52</f>
        <v>0.4658160061124223</v>
      </c>
      <c r="I51" s="12"/>
      <c r="J51" s="55" t="s">
        <v>89</v>
      </c>
      <c r="K51" s="73">
        <v>1732</v>
      </c>
      <c r="L51" s="50">
        <f t="shared" si="5"/>
        <v>0.2808496838008756</v>
      </c>
      <c r="M51" s="12"/>
      <c r="N51" s="12"/>
      <c r="O51" s="12"/>
      <c r="P51" s="29"/>
    </row>
    <row r="52" spans="2:16" x14ac:dyDescent="0.25">
      <c r="B52" s="28"/>
      <c r="C52" s="12"/>
      <c r="D52" s="12"/>
      <c r="E52" s="52" t="s">
        <v>17</v>
      </c>
      <c r="F52" s="53">
        <f>+F51+F49</f>
        <v>1323207</v>
      </c>
      <c r="G52" s="52"/>
      <c r="H52" s="54">
        <f>+F52/F$52</f>
        <v>1</v>
      </c>
      <c r="I52" s="12"/>
      <c r="J52" s="52" t="s">
        <v>17</v>
      </c>
      <c r="K52" s="53">
        <f>SUM(K41:K51)</f>
        <v>6167</v>
      </c>
      <c r="L52" s="54">
        <f t="shared" si="5"/>
        <v>1</v>
      </c>
      <c r="M52" s="12"/>
      <c r="N52" s="12"/>
      <c r="O52" s="12"/>
      <c r="P52" s="29"/>
    </row>
    <row r="53" spans="2:16" x14ac:dyDescent="0.25">
      <c r="B53" s="28"/>
      <c r="C53" s="12"/>
      <c r="D53" s="12"/>
      <c r="E53" s="55" t="s">
        <v>41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29"/>
    </row>
    <row r="54" spans="2:16" x14ac:dyDescent="0.25">
      <c r="B54" s="28"/>
      <c r="C54" s="12"/>
      <c r="D54" s="12"/>
      <c r="E54" s="102" t="s">
        <v>43</v>
      </c>
      <c r="F54" s="102"/>
      <c r="G54" s="102"/>
      <c r="H54" s="102"/>
      <c r="I54" s="102"/>
      <c r="J54" s="102"/>
      <c r="K54" s="102"/>
      <c r="L54" s="102"/>
      <c r="M54" s="12"/>
      <c r="N54" s="12"/>
      <c r="O54" s="12"/>
      <c r="P54" s="29"/>
    </row>
    <row r="55" spans="2:16" x14ac:dyDescent="0.25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</row>
    <row r="58" spans="2:16" x14ac:dyDescent="0.25">
      <c r="B58" s="25" t="s">
        <v>54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7"/>
    </row>
    <row r="59" spans="2:16" x14ac:dyDescent="0.25">
      <c r="B59" s="28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29"/>
    </row>
    <row r="60" spans="2:16" x14ac:dyDescent="0.25">
      <c r="B60" s="28"/>
      <c r="C60" s="12"/>
      <c r="D60" s="122" t="s">
        <v>62</v>
      </c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"/>
      <c r="P60" s="29"/>
    </row>
    <row r="61" spans="2:16" x14ac:dyDescent="0.25">
      <c r="B61" s="28"/>
      <c r="C61" s="12"/>
      <c r="D61" s="123" t="s">
        <v>53</v>
      </c>
      <c r="E61" s="124"/>
      <c r="F61" s="128" t="s">
        <v>14</v>
      </c>
      <c r="G61" s="128"/>
      <c r="H61" s="128"/>
      <c r="I61" s="128" t="s">
        <v>49</v>
      </c>
      <c r="J61" s="128"/>
      <c r="K61" s="128"/>
      <c r="L61" s="128" t="s">
        <v>52</v>
      </c>
      <c r="M61" s="128"/>
      <c r="N61" s="128"/>
      <c r="O61" s="12"/>
      <c r="P61" s="29"/>
    </row>
    <row r="62" spans="2:16" x14ac:dyDescent="0.25">
      <c r="B62" s="28"/>
      <c r="C62" s="12"/>
      <c r="D62" s="125"/>
      <c r="E62" s="126"/>
      <c r="F62" s="75" t="s">
        <v>50</v>
      </c>
      <c r="G62" s="75" t="s">
        <v>51</v>
      </c>
      <c r="H62" s="75" t="s">
        <v>17</v>
      </c>
      <c r="I62" s="75" t="s">
        <v>50</v>
      </c>
      <c r="J62" s="75" t="s">
        <v>51</v>
      </c>
      <c r="K62" s="75" t="s">
        <v>17</v>
      </c>
      <c r="L62" s="75" t="s">
        <v>50</v>
      </c>
      <c r="M62" s="75" t="s">
        <v>51</v>
      </c>
      <c r="N62" s="75" t="s">
        <v>17</v>
      </c>
      <c r="O62" s="12"/>
      <c r="P62" s="29"/>
    </row>
    <row r="63" spans="2:16" x14ac:dyDescent="0.25">
      <c r="B63" s="28"/>
      <c r="C63" s="12"/>
      <c r="D63" s="74" t="s">
        <v>132</v>
      </c>
      <c r="E63" s="80"/>
      <c r="F63" s="76">
        <v>20667</v>
      </c>
      <c r="G63" s="77">
        <v>608</v>
      </c>
      <c r="H63" s="77">
        <v>21275</v>
      </c>
      <c r="I63" s="77">
        <v>23899</v>
      </c>
      <c r="J63" s="77">
        <v>409</v>
      </c>
      <c r="K63" s="77">
        <v>24308</v>
      </c>
      <c r="L63" s="78">
        <f t="shared" ref="L63:N64" si="6">+I63/F63-1</f>
        <v>0.15638457444234777</v>
      </c>
      <c r="M63" s="78">
        <f t="shared" si="6"/>
        <v>-0.32730263157894735</v>
      </c>
      <c r="N63" s="78">
        <f t="shared" si="6"/>
        <v>0.1425616921269095</v>
      </c>
      <c r="O63" s="83">
        <f t="shared" ref="O63:O64" si="7">+K63-H63</f>
        <v>3033</v>
      </c>
      <c r="P63" s="29"/>
    </row>
    <row r="64" spans="2:16" x14ac:dyDescent="0.25">
      <c r="B64" s="28"/>
      <c r="C64" s="12"/>
      <c r="D64" s="74" t="s">
        <v>133</v>
      </c>
      <c r="E64" s="80"/>
      <c r="F64" s="76">
        <v>1412</v>
      </c>
      <c r="G64" s="77">
        <v>0</v>
      </c>
      <c r="H64" s="77">
        <v>1412</v>
      </c>
      <c r="I64" s="77">
        <v>1076</v>
      </c>
      <c r="J64" s="77">
        <v>0</v>
      </c>
      <c r="K64" s="77">
        <v>1076</v>
      </c>
      <c r="L64" s="78">
        <f t="shared" si="6"/>
        <v>-0.23796033994334276</v>
      </c>
      <c r="M64" s="85" t="s">
        <v>134</v>
      </c>
      <c r="N64" s="78">
        <f t="shared" si="6"/>
        <v>-0.23796033994334276</v>
      </c>
      <c r="O64" s="83">
        <f t="shared" si="7"/>
        <v>-336</v>
      </c>
      <c r="P64" s="29"/>
    </row>
    <row r="65" spans="2:16" x14ac:dyDescent="0.25">
      <c r="B65" s="28"/>
      <c r="C65" s="12"/>
      <c r="D65" s="121" t="s">
        <v>55</v>
      </c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84"/>
      <c r="P65" s="29"/>
    </row>
    <row r="66" spans="2:16" x14ac:dyDescent="0.25">
      <c r="B66" s="28"/>
      <c r="C66" s="12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84"/>
      <c r="P66" s="29"/>
    </row>
    <row r="67" spans="2:16" x14ac:dyDescent="0.25"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2"/>
    </row>
  </sheetData>
  <mergeCells count="17">
    <mergeCell ref="D61:E62"/>
    <mergeCell ref="F61:H61"/>
    <mergeCell ref="I61:K61"/>
    <mergeCell ref="L61:N61"/>
    <mergeCell ref="D65:N65"/>
    <mergeCell ref="D60:N60"/>
    <mergeCell ref="B1:P2"/>
    <mergeCell ref="C7:O8"/>
    <mergeCell ref="F10:L10"/>
    <mergeCell ref="N20:O21"/>
    <mergeCell ref="C26:D29"/>
    <mergeCell ref="F26:L26"/>
    <mergeCell ref="F30:L30"/>
    <mergeCell ref="C35:O36"/>
    <mergeCell ref="E38:H39"/>
    <mergeCell ref="J38:L39"/>
    <mergeCell ref="E54:L5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/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29" t="s">
        <v>81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2:16" ht="15" customHeight="1" x14ac:dyDescent="0.25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2:16" x14ac:dyDescent="0.25">
      <c r="B3" s="5" t="str">
        <f>+B6</f>
        <v>1. Arribo de ciudadanos a establecimientos de hospedaje*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6" x14ac:dyDescent="0.25">
      <c r="B4" s="5" t="str">
        <f>+B34</f>
        <v>2. Arribo de ciudadanos nacionales y extranjeros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6" spans="2:16" x14ac:dyDescent="0.25">
      <c r="B6" s="25" t="s">
        <v>20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6" x14ac:dyDescent="0.25">
      <c r="B7" s="28"/>
      <c r="C7" s="100" t="str">
        <f>+CONCATENATE("En los últimos 10 años el turismo de la región ha mostrado un importante crecimiento, es así, que en el año 2006 registró ",FIXED(K22,1)," arribos de turistas nacionales y extranjeros, mientras que el 2016 los  arribos de turistas extranjeros y nacionales sumaron ",FIXED(K12,1), ", representando un  crecimiento promedio anual de ",FIXED(N22*100,1),"%   en el periodo 2006 – 2016.")</f>
        <v>En los últimos 10 años el turismo de la región ha mostrado un importante crecimiento, es así, que en el año 2006 registró 113,383.0 arribos de turistas nacionales y extranjeros, mientras que el 2016 los  arribos de turistas extranjeros y nacionales sumaron 269,503.0, representando un  crecimiento promedio anual de 9.0%   en el periodo 2006 – 2016.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29"/>
    </row>
    <row r="8" spans="2:16" x14ac:dyDescent="0.25">
      <c r="B8" s="28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29"/>
    </row>
    <row r="9" spans="2:16" x14ac:dyDescent="0.25">
      <c r="B9" s="2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9"/>
    </row>
    <row r="10" spans="2:16" x14ac:dyDescent="0.25">
      <c r="B10" s="28"/>
      <c r="C10" s="12"/>
      <c r="D10" s="12"/>
      <c r="E10" s="12"/>
      <c r="F10" s="109" t="s">
        <v>19</v>
      </c>
      <c r="G10" s="109"/>
      <c r="H10" s="109"/>
      <c r="I10" s="109"/>
      <c r="J10" s="109"/>
      <c r="K10" s="109"/>
      <c r="L10" s="109"/>
      <c r="M10" s="12"/>
      <c r="N10" s="12"/>
      <c r="O10" s="12"/>
      <c r="P10" s="29"/>
    </row>
    <row r="11" spans="2:16" x14ac:dyDescent="0.25">
      <c r="B11" s="28"/>
      <c r="C11" s="12"/>
      <c r="D11" s="12"/>
      <c r="E11" s="12"/>
      <c r="F11" s="19" t="s">
        <v>18</v>
      </c>
      <c r="G11" s="20" t="s">
        <v>1</v>
      </c>
      <c r="H11" s="19" t="s">
        <v>15</v>
      </c>
      <c r="I11" s="20" t="s">
        <v>16</v>
      </c>
      <c r="J11" s="19" t="s">
        <v>15</v>
      </c>
      <c r="K11" s="19" t="s">
        <v>17</v>
      </c>
      <c r="L11" s="19" t="s">
        <v>15</v>
      </c>
      <c r="M11" s="12"/>
      <c r="N11" s="12"/>
      <c r="O11" s="12"/>
      <c r="P11" s="29"/>
    </row>
    <row r="12" spans="2:16" x14ac:dyDescent="0.25">
      <c r="B12" s="28"/>
      <c r="C12" s="12"/>
      <c r="D12" s="12"/>
      <c r="E12" s="12"/>
      <c r="F12" s="15">
        <v>2016</v>
      </c>
      <c r="G12" s="16">
        <v>267461</v>
      </c>
      <c r="H12" s="21">
        <f>+G12/G13-1</f>
        <v>7.6717766219545513E-2</v>
      </c>
      <c r="I12" s="16">
        <v>2042</v>
      </c>
      <c r="J12" s="21">
        <f>+I12/I13-1</f>
        <v>2.8197381671701827E-2</v>
      </c>
      <c r="K12" s="16">
        <f>+I12+G12</f>
        <v>269503</v>
      </c>
      <c r="L12" s="21">
        <f>+K12/K13-1</f>
        <v>7.633292064379571E-2</v>
      </c>
      <c r="M12" s="12"/>
      <c r="N12" s="12"/>
      <c r="O12" s="12"/>
      <c r="P12" s="29"/>
    </row>
    <row r="13" spans="2:16" x14ac:dyDescent="0.25">
      <c r="B13" s="28"/>
      <c r="C13" s="12"/>
      <c r="D13" s="12"/>
      <c r="E13" s="12"/>
      <c r="F13" s="15" t="s">
        <v>14</v>
      </c>
      <c r="G13" s="16">
        <v>248404</v>
      </c>
      <c r="H13" s="17">
        <f t="shared" ref="H13:J24" si="0">+G13/G14-1</f>
        <v>-8.2665839454335255E-2</v>
      </c>
      <c r="I13" s="16">
        <v>1986</v>
      </c>
      <c r="J13" s="17">
        <f t="shared" si="0"/>
        <v>-0.36079819761828125</v>
      </c>
      <c r="K13" s="16">
        <f t="shared" ref="K13:K25" si="1">+I13+G13</f>
        <v>250390</v>
      </c>
      <c r="L13" s="17">
        <f t="shared" ref="L13:L24" si="2">+K13/K14-1</f>
        <v>-8.582089552238803E-2</v>
      </c>
      <c r="M13" s="12"/>
      <c r="N13" s="12"/>
      <c r="O13" s="12"/>
      <c r="P13" s="29"/>
    </row>
    <row r="14" spans="2:16" x14ac:dyDescent="0.25">
      <c r="B14" s="28"/>
      <c r="C14" s="12"/>
      <c r="D14" s="12"/>
      <c r="E14" s="12"/>
      <c r="F14" s="15" t="s">
        <v>13</v>
      </c>
      <c r="G14" s="16">
        <v>270789</v>
      </c>
      <c r="H14" s="17">
        <f t="shared" si="0"/>
        <v>0.15963633560587898</v>
      </c>
      <c r="I14" s="16">
        <v>3107</v>
      </c>
      <c r="J14" s="17">
        <f t="shared" si="0"/>
        <v>0.77644368210405945</v>
      </c>
      <c r="K14" s="16">
        <f t="shared" si="1"/>
        <v>273896</v>
      </c>
      <c r="L14" s="17">
        <f t="shared" si="2"/>
        <v>0.16422186422739005</v>
      </c>
      <c r="M14" s="12"/>
      <c r="N14" s="12"/>
      <c r="O14" s="12"/>
      <c r="P14" s="29"/>
    </row>
    <row r="15" spans="2:16" x14ac:dyDescent="0.25">
      <c r="B15" s="28"/>
      <c r="C15" s="12"/>
      <c r="D15" s="12"/>
      <c r="E15" s="12"/>
      <c r="F15" s="15" t="s">
        <v>12</v>
      </c>
      <c r="G15" s="16">
        <v>233512</v>
      </c>
      <c r="H15" s="17">
        <f t="shared" si="0"/>
        <v>4.6149159315625132E-2</v>
      </c>
      <c r="I15" s="16">
        <v>1749</v>
      </c>
      <c r="J15" s="17">
        <f t="shared" si="0"/>
        <v>0.13424124513618674</v>
      </c>
      <c r="K15" s="16">
        <f t="shared" si="1"/>
        <v>235261</v>
      </c>
      <c r="L15" s="17">
        <f t="shared" si="2"/>
        <v>4.6753547227400771E-2</v>
      </c>
      <c r="M15" s="12"/>
      <c r="N15" s="12"/>
      <c r="O15" s="12"/>
      <c r="P15" s="29"/>
    </row>
    <row r="16" spans="2:16" x14ac:dyDescent="0.25">
      <c r="B16" s="28"/>
      <c r="C16" s="12"/>
      <c r="D16" s="12"/>
      <c r="E16" s="12"/>
      <c r="F16" s="15" t="s">
        <v>11</v>
      </c>
      <c r="G16" s="16">
        <v>223211</v>
      </c>
      <c r="H16" s="17">
        <f t="shared" si="0"/>
        <v>9.0872214918604088E-2</v>
      </c>
      <c r="I16" s="16">
        <v>1542</v>
      </c>
      <c r="J16" s="17">
        <f t="shared" si="0"/>
        <v>-0.12136752136752138</v>
      </c>
      <c r="K16" s="16">
        <f t="shared" si="1"/>
        <v>224753</v>
      </c>
      <c r="L16" s="17">
        <f t="shared" si="2"/>
        <v>8.9067315333475561E-2</v>
      </c>
      <c r="M16" s="12"/>
      <c r="N16" s="12"/>
      <c r="O16" s="12"/>
      <c r="P16" s="29"/>
    </row>
    <row r="17" spans="2:16" x14ac:dyDescent="0.25">
      <c r="B17" s="28"/>
      <c r="C17" s="12"/>
      <c r="D17" s="12"/>
      <c r="E17" s="12"/>
      <c r="F17" s="15" t="s">
        <v>10</v>
      </c>
      <c r="G17" s="16">
        <v>204617</v>
      </c>
      <c r="H17" s="17">
        <f t="shared" si="0"/>
        <v>0.14577453747256186</v>
      </c>
      <c r="I17" s="16">
        <v>1755</v>
      </c>
      <c r="J17" s="17">
        <f t="shared" si="0"/>
        <v>0.24556422995031935</v>
      </c>
      <c r="K17" s="16">
        <f t="shared" si="1"/>
        <v>206372</v>
      </c>
      <c r="L17" s="17">
        <f t="shared" si="2"/>
        <v>0.14655569938830948</v>
      </c>
      <c r="M17" s="12"/>
      <c r="N17" s="13"/>
      <c r="O17" s="12"/>
      <c r="P17" s="29"/>
    </row>
    <row r="18" spans="2:16" x14ac:dyDescent="0.25">
      <c r="B18" s="28"/>
      <c r="C18" s="12"/>
      <c r="D18" s="12"/>
      <c r="E18" s="12"/>
      <c r="F18" s="15" t="s">
        <v>9</v>
      </c>
      <c r="G18" s="16">
        <v>178584</v>
      </c>
      <c r="H18" s="17">
        <f t="shared" si="0"/>
        <v>0.13144573198933074</v>
      </c>
      <c r="I18" s="16">
        <v>1409</v>
      </c>
      <c r="J18" s="17">
        <f t="shared" si="0"/>
        <v>5.3851907255048515E-2</v>
      </c>
      <c r="K18" s="16">
        <f t="shared" si="1"/>
        <v>179993</v>
      </c>
      <c r="L18" s="17">
        <f t="shared" si="2"/>
        <v>0.13079397389020819</v>
      </c>
      <c r="M18" s="12"/>
      <c r="N18" s="13"/>
      <c r="O18" s="12"/>
      <c r="P18" s="29"/>
    </row>
    <row r="19" spans="2:16" x14ac:dyDescent="0.25">
      <c r="B19" s="28"/>
      <c r="C19" s="12"/>
      <c r="D19" s="12"/>
      <c r="E19" s="12"/>
      <c r="F19" s="15" t="s">
        <v>8</v>
      </c>
      <c r="G19" s="16">
        <v>157837</v>
      </c>
      <c r="H19" s="17">
        <f t="shared" si="0"/>
        <v>-2.5390709420867075E-2</v>
      </c>
      <c r="I19" s="16">
        <v>1337</v>
      </c>
      <c r="J19" s="17">
        <f t="shared" si="0"/>
        <v>0.28805394990366096</v>
      </c>
      <c r="K19" s="16">
        <f t="shared" si="1"/>
        <v>159174</v>
      </c>
      <c r="L19" s="17">
        <f t="shared" si="2"/>
        <v>-2.3394503856135729E-2</v>
      </c>
      <c r="M19" s="12"/>
      <c r="N19" s="12"/>
      <c r="O19" s="12"/>
      <c r="P19" s="29"/>
    </row>
    <row r="20" spans="2:16" ht="15" customHeight="1" x14ac:dyDescent="0.25">
      <c r="B20" s="28"/>
      <c r="C20" s="12"/>
      <c r="D20" s="12"/>
      <c r="E20" s="12"/>
      <c r="F20" s="15" t="s">
        <v>7</v>
      </c>
      <c r="G20" s="16">
        <v>161949</v>
      </c>
      <c r="H20" s="17">
        <f t="shared" si="0"/>
        <v>0.22247803375705799</v>
      </c>
      <c r="I20" s="16">
        <v>1038</v>
      </c>
      <c r="J20" s="17">
        <f t="shared" si="0"/>
        <v>0.13815789473684204</v>
      </c>
      <c r="K20" s="16">
        <f t="shared" si="1"/>
        <v>162987</v>
      </c>
      <c r="L20" s="17">
        <f t="shared" si="2"/>
        <v>0.22190152037664568</v>
      </c>
      <c r="M20" s="12"/>
      <c r="N20" s="132" t="s">
        <v>22</v>
      </c>
      <c r="O20" s="132"/>
      <c r="P20" s="29"/>
    </row>
    <row r="21" spans="2:16" x14ac:dyDescent="0.25">
      <c r="B21" s="28"/>
      <c r="C21" s="12"/>
      <c r="D21" s="12"/>
      <c r="E21" s="12"/>
      <c r="F21" s="15" t="s">
        <v>6</v>
      </c>
      <c r="G21" s="16">
        <v>132476</v>
      </c>
      <c r="H21" s="17">
        <f t="shared" si="0"/>
        <v>0.17881136491043859</v>
      </c>
      <c r="I21" s="16">
        <v>912</v>
      </c>
      <c r="J21" s="17">
        <f t="shared" si="0"/>
        <v>-8.9820359281437168E-2</v>
      </c>
      <c r="K21" s="16">
        <f t="shared" si="1"/>
        <v>133388</v>
      </c>
      <c r="L21" s="17">
        <f t="shared" si="2"/>
        <v>0.17643738479313487</v>
      </c>
      <c r="M21" s="12"/>
      <c r="N21" s="132"/>
      <c r="O21" s="132"/>
      <c r="P21" s="29"/>
    </row>
    <row r="22" spans="2:16" x14ac:dyDescent="0.25">
      <c r="B22" s="28"/>
      <c r="C22" s="12"/>
      <c r="D22" s="12"/>
      <c r="E22" s="12"/>
      <c r="F22" s="15" t="s">
        <v>5</v>
      </c>
      <c r="G22" s="16">
        <v>112381</v>
      </c>
      <c r="H22" s="17">
        <f t="shared" si="0"/>
        <v>-1.438331535418913E-2</v>
      </c>
      <c r="I22" s="16">
        <v>1002</v>
      </c>
      <c r="J22" s="17">
        <f t="shared" si="0"/>
        <v>-0.11484098939929333</v>
      </c>
      <c r="K22" s="16">
        <f t="shared" si="1"/>
        <v>113383</v>
      </c>
      <c r="L22" s="17">
        <f t="shared" si="2"/>
        <v>-1.5370854428456093E-2</v>
      </c>
      <c r="M22" s="12"/>
      <c r="N22" s="33">
        <f>+(K12/K22)^(1/10)-1</f>
        <v>9.0439477531299772E-2</v>
      </c>
      <c r="O22" s="12"/>
      <c r="P22" s="29"/>
    </row>
    <row r="23" spans="2:16" x14ac:dyDescent="0.25">
      <c r="B23" s="28"/>
      <c r="C23" s="12"/>
      <c r="D23" s="12"/>
      <c r="E23" s="12"/>
      <c r="F23" s="15" t="s">
        <v>4</v>
      </c>
      <c r="G23" s="16">
        <v>114021</v>
      </c>
      <c r="H23" s="17">
        <f t="shared" si="0"/>
        <v>6.4055544668103703E-2</v>
      </c>
      <c r="I23" s="16">
        <v>1132</v>
      </c>
      <c r="J23" s="17">
        <f t="shared" si="0"/>
        <v>0.30114942528735633</v>
      </c>
      <c r="K23" s="16">
        <f t="shared" si="1"/>
        <v>115153</v>
      </c>
      <c r="L23" s="17">
        <f t="shared" si="2"/>
        <v>6.5964990233922993E-2</v>
      </c>
      <c r="M23" s="12"/>
      <c r="N23" s="12"/>
      <c r="O23" s="12"/>
      <c r="P23" s="29"/>
    </row>
    <row r="24" spans="2:16" x14ac:dyDescent="0.25">
      <c r="B24" s="28"/>
      <c r="C24" s="12"/>
      <c r="D24" s="12"/>
      <c r="E24" s="12"/>
      <c r="F24" s="15" t="s">
        <v>3</v>
      </c>
      <c r="G24" s="16">
        <v>107157</v>
      </c>
      <c r="H24" s="17">
        <f t="shared" si="0"/>
        <v>0.11050428005886381</v>
      </c>
      <c r="I24" s="16">
        <v>870</v>
      </c>
      <c r="J24" s="17">
        <f t="shared" si="0"/>
        <v>-0.15451895043731778</v>
      </c>
      <c r="K24" s="16">
        <f t="shared" si="1"/>
        <v>108027</v>
      </c>
      <c r="L24" s="17">
        <f t="shared" si="2"/>
        <v>0.1077079253099269</v>
      </c>
      <c r="M24" s="12"/>
      <c r="N24" s="12"/>
      <c r="O24" s="12"/>
      <c r="P24" s="29"/>
    </row>
    <row r="25" spans="2:16" x14ac:dyDescent="0.25">
      <c r="B25" s="28"/>
      <c r="C25" s="12"/>
      <c r="D25" s="12"/>
      <c r="E25" s="12"/>
      <c r="F25" s="15" t="s">
        <v>2</v>
      </c>
      <c r="G25" s="16">
        <v>96494</v>
      </c>
      <c r="H25" s="18"/>
      <c r="I25" s="16">
        <v>1029</v>
      </c>
      <c r="J25" s="18"/>
      <c r="K25" s="16">
        <f t="shared" si="1"/>
        <v>97523</v>
      </c>
      <c r="L25" s="18"/>
      <c r="M25" s="12"/>
      <c r="N25" s="13"/>
      <c r="O25" s="12"/>
      <c r="P25" s="29"/>
    </row>
    <row r="26" spans="2:16" ht="15" customHeight="1" x14ac:dyDescent="0.25">
      <c r="B26" s="28"/>
      <c r="C26" s="131" t="s">
        <v>21</v>
      </c>
      <c r="D26" s="131"/>
      <c r="E26" s="12"/>
      <c r="F26" s="120" t="s">
        <v>23</v>
      </c>
      <c r="G26" s="120"/>
      <c r="H26" s="120"/>
      <c r="I26" s="120"/>
      <c r="J26" s="120"/>
      <c r="K26" s="120"/>
      <c r="L26" s="120"/>
      <c r="M26" s="12"/>
      <c r="N26" s="12"/>
      <c r="O26" s="12"/>
      <c r="P26" s="29"/>
    </row>
    <row r="27" spans="2:16" x14ac:dyDescent="0.25">
      <c r="B27" s="28"/>
      <c r="C27" s="131"/>
      <c r="D27" s="131"/>
      <c r="E27" s="12"/>
      <c r="F27" s="23">
        <v>2016</v>
      </c>
      <c r="G27" s="22">
        <f>+G12/K12</f>
        <v>0.99242308990994532</v>
      </c>
      <c r="H27" s="24"/>
      <c r="I27" s="22">
        <f>+I12/K12</f>
        <v>7.5769100900546565E-3</v>
      </c>
      <c r="J27" s="24"/>
      <c r="K27" s="22">
        <f>+I27+G27</f>
        <v>1</v>
      </c>
      <c r="L27" s="24"/>
      <c r="M27" s="12"/>
      <c r="N27" s="12"/>
      <c r="O27" s="12"/>
      <c r="P27" s="29"/>
    </row>
    <row r="28" spans="2:16" x14ac:dyDescent="0.25">
      <c r="B28" s="28"/>
      <c r="C28" s="131"/>
      <c r="D28" s="131"/>
      <c r="E28" s="12"/>
      <c r="F28" s="23">
        <v>2011</v>
      </c>
      <c r="G28" s="22">
        <f>+G17/K17</f>
        <v>0.99149593937162017</v>
      </c>
      <c r="H28" s="24"/>
      <c r="I28" s="22">
        <f>+I17/K17</f>
        <v>8.5040606283798195E-3</v>
      </c>
      <c r="J28" s="24"/>
      <c r="K28" s="22">
        <f>+I28+G28</f>
        <v>1</v>
      </c>
      <c r="L28" s="24"/>
      <c r="M28" s="12"/>
      <c r="N28" s="12"/>
      <c r="O28" s="12"/>
      <c r="P28" s="29"/>
    </row>
    <row r="29" spans="2:16" x14ac:dyDescent="0.25">
      <c r="B29" s="28"/>
      <c r="C29" s="131"/>
      <c r="D29" s="131"/>
      <c r="E29" s="12"/>
      <c r="F29" s="23">
        <v>2006</v>
      </c>
      <c r="G29" s="22">
        <f>+G22/K22</f>
        <v>0.99116269634777698</v>
      </c>
      <c r="H29" s="24"/>
      <c r="I29" s="22">
        <f>+I22/K22</f>
        <v>8.8373036522229956E-3</v>
      </c>
      <c r="J29" s="24"/>
      <c r="K29" s="22">
        <f>+I29+G29</f>
        <v>1</v>
      </c>
      <c r="L29" s="24"/>
      <c r="M29" s="12"/>
      <c r="N29" s="12"/>
      <c r="O29" s="12"/>
      <c r="P29" s="29"/>
    </row>
    <row r="30" spans="2:16" x14ac:dyDescent="0.25">
      <c r="B30" s="28"/>
      <c r="C30" s="12"/>
      <c r="D30" s="12"/>
      <c r="E30" s="12"/>
      <c r="F30" s="133" t="s">
        <v>26</v>
      </c>
      <c r="G30" s="133"/>
      <c r="H30" s="133"/>
      <c r="I30" s="133"/>
      <c r="J30" s="133"/>
      <c r="K30" s="133"/>
      <c r="L30" s="133"/>
      <c r="M30" s="12"/>
      <c r="N30" s="12"/>
      <c r="O30" s="12"/>
      <c r="P30" s="29"/>
    </row>
    <row r="31" spans="2:16" x14ac:dyDescent="0.25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4" spans="2:16" x14ac:dyDescent="0.25">
      <c r="B34" s="25" t="s">
        <v>127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2:16" x14ac:dyDescent="0.25">
      <c r="B35" s="28"/>
      <c r="C35" s="100" t="str">
        <f>+CONCATENATE("Sin considerar a los residentes de esta región, entre las principales regiones de procedencia de los huespedes nacionales figuran ",E41," con ",FIXED(F41,0)," arribos en esta región (equivalente al ",FIXED(G41*100,1),"% de este total), ",E42," con ",FIXED(F42,0)," arribos (",FIXED(G42*100,1),"%)  y ",E43," con ",FIXED(F43,0)," arribos (",FIXED(G43*100,1)," %). En tanto  ",J41," es el principal lugar de procedencia de los huespedes del exterior con ",FIXED(K41,0),"  arribos (equivalente al ",FIXED(L41*100,1)," % de los arribos del exterior), le sigue ",J42,"  con  ",FIXED(K42,0),"  arribos (",FIXED(L42*100,1)," %) y ",J43," con ",FIXED(K43,0)," (",FIXED(L43*100,1)," %) entre las principales.")</f>
        <v>Sin considerar a los residentes de esta región, entre las principales regiones de procedencia de los huespedes nacionales figuran LIMA METROPOLITANA Y CALLAO con 65,864 arribos en esta región (equivalente al 39.8% de este total), JUNÍN con 35,803 arribos (21.6%)  y LIMA PROVINCIAS con 27,013 arribos (16.3 %). En tanto  FRANCIA es el principal lugar de procedencia de los huespedes del exterior con 354  arribos (equivalente al 17.3 % de los arribos del exterior), le sigue ALEMANIA  con  297  arribos (14.5 %) y ESPANA con 242 (11.9 %) entre las principales.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29"/>
    </row>
    <row r="36" spans="2:16" x14ac:dyDescent="0.25">
      <c r="B36" s="28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29"/>
    </row>
    <row r="37" spans="2:16" x14ac:dyDescent="0.25">
      <c r="B37" s="2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9"/>
    </row>
    <row r="38" spans="2:16" ht="15" customHeight="1" x14ac:dyDescent="0.25">
      <c r="B38" s="28"/>
      <c r="C38" s="12"/>
      <c r="D38" s="12"/>
      <c r="E38" s="101" t="s">
        <v>40</v>
      </c>
      <c r="F38" s="101"/>
      <c r="G38" s="101"/>
      <c r="H38" s="101"/>
      <c r="I38" s="12"/>
      <c r="J38" s="101" t="s">
        <v>39</v>
      </c>
      <c r="K38" s="101"/>
      <c r="L38" s="101"/>
      <c r="M38" s="12"/>
      <c r="N38" s="12"/>
      <c r="O38" s="12"/>
      <c r="P38" s="29"/>
    </row>
    <row r="39" spans="2:16" x14ac:dyDescent="0.25">
      <c r="B39" s="28"/>
      <c r="C39" s="12"/>
      <c r="D39" s="12"/>
      <c r="E39" s="101"/>
      <c r="F39" s="101"/>
      <c r="G39" s="101"/>
      <c r="H39" s="101"/>
      <c r="I39" s="12"/>
      <c r="J39" s="101"/>
      <c r="K39" s="101"/>
      <c r="L39" s="101"/>
      <c r="M39" s="12"/>
      <c r="N39" s="12"/>
      <c r="O39" s="12"/>
      <c r="P39" s="29"/>
    </row>
    <row r="40" spans="2:16" x14ac:dyDescent="0.25">
      <c r="B40" s="28"/>
      <c r="C40" s="12"/>
      <c r="D40" s="12"/>
      <c r="E40" s="48" t="s">
        <v>27</v>
      </c>
      <c r="F40" s="48" t="s">
        <v>37</v>
      </c>
      <c r="G40" s="48" t="s">
        <v>42</v>
      </c>
      <c r="H40" s="48" t="s">
        <v>38</v>
      </c>
      <c r="I40" s="12"/>
      <c r="J40" s="48" t="s">
        <v>36</v>
      </c>
      <c r="K40" s="48" t="s">
        <v>37</v>
      </c>
      <c r="L40" s="48" t="s">
        <v>38</v>
      </c>
      <c r="M40" s="12"/>
      <c r="N40" s="12"/>
      <c r="O40" s="12"/>
      <c r="P40" s="29"/>
    </row>
    <row r="41" spans="2:16" x14ac:dyDescent="0.25">
      <c r="B41" s="28"/>
      <c r="C41" s="12"/>
      <c r="D41" s="64"/>
      <c r="E41" s="8" t="s">
        <v>82</v>
      </c>
      <c r="F41" s="49">
        <v>65864</v>
      </c>
      <c r="G41" s="50">
        <f t="shared" ref="G41:G49" si="3">+F41/F$49</f>
        <v>0.39784238280188217</v>
      </c>
      <c r="H41" s="50">
        <f t="shared" ref="H41:H48" si="4">+F41/F$52</f>
        <v>0.24625646355917311</v>
      </c>
      <c r="I41" s="12"/>
      <c r="J41" s="55" t="s">
        <v>103</v>
      </c>
      <c r="K41" s="73">
        <v>354</v>
      </c>
      <c r="L41" s="50">
        <f t="shared" ref="L41:L52" si="5">+K41/K$52</f>
        <v>0.17335945151811949</v>
      </c>
      <c r="M41" s="12"/>
      <c r="N41" s="12"/>
      <c r="O41" s="12"/>
      <c r="P41" s="29"/>
    </row>
    <row r="42" spans="2:16" x14ac:dyDescent="0.25">
      <c r="B42" s="28"/>
      <c r="C42" s="12"/>
      <c r="D42" s="51"/>
      <c r="E42" s="8" t="s">
        <v>97</v>
      </c>
      <c r="F42" s="49">
        <v>35803</v>
      </c>
      <c r="G42" s="50">
        <f t="shared" si="3"/>
        <v>0.21626306983262159</v>
      </c>
      <c r="H42" s="50">
        <f t="shared" si="4"/>
        <v>0.13386250705710365</v>
      </c>
      <c r="I42" s="12"/>
      <c r="J42" s="55" t="s">
        <v>105</v>
      </c>
      <c r="K42" s="73">
        <v>297</v>
      </c>
      <c r="L42" s="50">
        <f t="shared" si="5"/>
        <v>0.14544564152791381</v>
      </c>
      <c r="M42" s="12"/>
      <c r="N42" s="12"/>
      <c r="O42" s="12"/>
      <c r="P42" s="29"/>
    </row>
    <row r="43" spans="2:16" x14ac:dyDescent="0.25">
      <c r="B43" s="28"/>
      <c r="C43" s="12"/>
      <c r="D43" s="12"/>
      <c r="E43" s="8" t="s">
        <v>84</v>
      </c>
      <c r="F43" s="49">
        <v>27013</v>
      </c>
      <c r="G43" s="50">
        <f t="shared" si="3"/>
        <v>0.16316829051723616</v>
      </c>
      <c r="H43" s="50">
        <f t="shared" si="4"/>
        <v>0.10099790249793428</v>
      </c>
      <c r="I43" s="12"/>
      <c r="J43" s="55" t="s">
        <v>106</v>
      </c>
      <c r="K43" s="73">
        <v>242</v>
      </c>
      <c r="L43" s="50">
        <f t="shared" si="5"/>
        <v>0.11851126346718903</v>
      </c>
      <c r="M43" s="12"/>
      <c r="N43" s="12"/>
      <c r="O43" s="12"/>
      <c r="P43" s="29"/>
    </row>
    <row r="44" spans="2:16" x14ac:dyDescent="0.25">
      <c r="B44" s="28"/>
      <c r="C44" s="12"/>
      <c r="D44" s="12"/>
      <c r="E44" s="8" t="s">
        <v>88</v>
      </c>
      <c r="F44" s="49">
        <v>19751</v>
      </c>
      <c r="G44" s="50">
        <f t="shared" si="3"/>
        <v>0.11930318387465041</v>
      </c>
      <c r="H44" s="50">
        <f t="shared" si="4"/>
        <v>7.3846280392281485E-2</v>
      </c>
      <c r="I44" s="12"/>
      <c r="J44" s="55" t="s">
        <v>102</v>
      </c>
      <c r="K44" s="73">
        <v>183</v>
      </c>
      <c r="L44" s="50">
        <f t="shared" si="5"/>
        <v>8.9618021547502452E-2</v>
      </c>
      <c r="M44" s="12"/>
      <c r="N44" s="12"/>
      <c r="O44" s="12"/>
      <c r="P44" s="29"/>
    </row>
    <row r="45" spans="2:16" x14ac:dyDescent="0.25">
      <c r="B45" s="28"/>
      <c r="C45" s="12"/>
      <c r="D45" s="12"/>
      <c r="E45" s="8" t="s">
        <v>98</v>
      </c>
      <c r="F45" s="49">
        <v>1644</v>
      </c>
      <c r="G45" s="50">
        <f t="shared" si="3"/>
        <v>9.930354629635223E-3</v>
      </c>
      <c r="H45" s="50">
        <f t="shared" si="4"/>
        <v>6.1466905455374804E-3</v>
      </c>
      <c r="I45" s="12"/>
      <c r="J45" s="55" t="s">
        <v>107</v>
      </c>
      <c r="K45" s="73">
        <v>132</v>
      </c>
      <c r="L45" s="50">
        <f t="shared" si="5"/>
        <v>6.4642507345739467E-2</v>
      </c>
      <c r="M45" s="12"/>
      <c r="N45" s="12"/>
      <c r="O45" s="12"/>
      <c r="P45" s="29"/>
    </row>
    <row r="46" spans="2:16" x14ac:dyDescent="0.25">
      <c r="B46" s="28"/>
      <c r="C46" s="12"/>
      <c r="D46" s="12"/>
      <c r="E46" s="8" t="s">
        <v>85</v>
      </c>
      <c r="F46" s="49">
        <v>1457</v>
      </c>
      <c r="G46" s="50">
        <f t="shared" si="3"/>
        <v>8.800806992322701E-3</v>
      </c>
      <c r="H46" s="50">
        <f t="shared" si="4"/>
        <v>5.4475231902969034E-3</v>
      </c>
      <c r="I46" s="12"/>
      <c r="J46" s="55" t="s">
        <v>112</v>
      </c>
      <c r="K46" s="73">
        <v>127</v>
      </c>
      <c r="L46" s="50">
        <f t="shared" si="5"/>
        <v>6.2193927522037215E-2</v>
      </c>
      <c r="M46" s="12"/>
      <c r="N46" s="12"/>
      <c r="O46" s="12"/>
      <c r="P46" s="29"/>
    </row>
    <row r="47" spans="2:16" x14ac:dyDescent="0.25">
      <c r="B47" s="28"/>
      <c r="C47" s="12"/>
      <c r="D47" s="12"/>
      <c r="E47" s="8" t="s">
        <v>93</v>
      </c>
      <c r="F47" s="49">
        <v>1451</v>
      </c>
      <c r="G47" s="50">
        <f t="shared" si="3"/>
        <v>8.76456482214155E-3</v>
      </c>
      <c r="H47" s="50">
        <f t="shared" si="4"/>
        <v>5.4250900131234091E-3</v>
      </c>
      <c r="I47" s="12"/>
      <c r="J47" s="55" t="s">
        <v>119</v>
      </c>
      <c r="K47" s="73">
        <v>103</v>
      </c>
      <c r="L47" s="50">
        <f t="shared" si="5"/>
        <v>5.0440744368266406E-2</v>
      </c>
      <c r="M47" s="12"/>
      <c r="N47" s="12"/>
      <c r="O47" s="12"/>
      <c r="P47" s="29"/>
    </row>
    <row r="48" spans="2:16" x14ac:dyDescent="0.25">
      <c r="B48" s="28"/>
      <c r="C48" s="12"/>
      <c r="D48" s="12"/>
      <c r="E48" s="8" t="s">
        <v>89</v>
      </c>
      <c r="F48" s="49">
        <v>12570</v>
      </c>
      <c r="G48" s="50">
        <f t="shared" si="3"/>
        <v>7.5927346529510192E-2</v>
      </c>
      <c r="H48" s="50">
        <f t="shared" si="4"/>
        <v>4.6997506178470878E-2</v>
      </c>
      <c r="I48" s="12"/>
      <c r="J48" s="55" t="s">
        <v>117</v>
      </c>
      <c r="K48" s="73">
        <v>75</v>
      </c>
      <c r="L48" s="50">
        <f t="shared" si="5"/>
        <v>3.6728697355533788E-2</v>
      </c>
      <c r="M48" s="12"/>
      <c r="N48" s="12"/>
      <c r="O48" s="12"/>
      <c r="P48" s="29"/>
    </row>
    <row r="49" spans="2:16" x14ac:dyDescent="0.25">
      <c r="B49" s="28"/>
      <c r="C49" s="12"/>
      <c r="D49" s="12"/>
      <c r="E49" s="52" t="s">
        <v>17</v>
      </c>
      <c r="F49" s="53">
        <f>SUM(F41:F48)</f>
        <v>165553</v>
      </c>
      <c r="G49" s="54">
        <f t="shared" si="3"/>
        <v>1</v>
      </c>
      <c r="H49" s="50"/>
      <c r="I49" s="12"/>
      <c r="J49" s="55" t="s">
        <v>109</v>
      </c>
      <c r="K49" s="73">
        <v>64</v>
      </c>
      <c r="L49" s="50">
        <f t="shared" si="5"/>
        <v>3.1341821743388835E-2</v>
      </c>
      <c r="M49" s="12"/>
      <c r="N49" s="12"/>
      <c r="O49" s="12"/>
      <c r="P49" s="29"/>
    </row>
    <row r="50" spans="2:16" x14ac:dyDescent="0.25">
      <c r="B50" s="28"/>
      <c r="C50" s="12"/>
      <c r="D50" s="12"/>
      <c r="E50" s="8"/>
      <c r="F50" s="49"/>
      <c r="G50" s="8"/>
      <c r="H50" s="50"/>
      <c r="I50" s="12"/>
      <c r="J50" s="55" t="s">
        <v>110</v>
      </c>
      <c r="K50" s="73">
        <v>64</v>
      </c>
      <c r="L50" s="50">
        <f t="shared" si="5"/>
        <v>3.1341821743388835E-2</v>
      </c>
      <c r="M50" s="12"/>
      <c r="N50" s="12"/>
      <c r="O50" s="12"/>
      <c r="P50" s="29"/>
    </row>
    <row r="51" spans="2:16" x14ac:dyDescent="0.25">
      <c r="B51" s="28"/>
      <c r="C51" s="12"/>
      <c r="D51" s="12"/>
      <c r="E51" s="8" t="s">
        <v>99</v>
      </c>
      <c r="F51" s="49">
        <v>101908</v>
      </c>
      <c r="G51" s="8"/>
      <c r="H51" s="50">
        <f>+F51/F$52</f>
        <v>0.3810200365660788</v>
      </c>
      <c r="I51" s="12"/>
      <c r="J51" s="55" t="s">
        <v>89</v>
      </c>
      <c r="K51" s="73">
        <v>401</v>
      </c>
      <c r="L51" s="50">
        <f t="shared" si="5"/>
        <v>0.19637610186092067</v>
      </c>
      <c r="M51" s="12"/>
      <c r="N51" s="12"/>
      <c r="O51" s="12"/>
      <c r="P51" s="29"/>
    </row>
    <row r="52" spans="2:16" x14ac:dyDescent="0.25">
      <c r="B52" s="28"/>
      <c r="C52" s="12"/>
      <c r="D52" s="12"/>
      <c r="E52" s="52" t="s">
        <v>17</v>
      </c>
      <c r="F52" s="53">
        <f>+F51+F49</f>
        <v>267461</v>
      </c>
      <c r="G52" s="52"/>
      <c r="H52" s="54">
        <f>+F52/F$52</f>
        <v>1</v>
      </c>
      <c r="I52" s="12"/>
      <c r="J52" s="52" t="s">
        <v>17</v>
      </c>
      <c r="K52" s="53">
        <f>SUM(K41:K51)</f>
        <v>2042</v>
      </c>
      <c r="L52" s="54">
        <f t="shared" si="5"/>
        <v>1</v>
      </c>
      <c r="M52" s="12"/>
      <c r="N52" s="12"/>
      <c r="O52" s="12"/>
      <c r="P52" s="29"/>
    </row>
    <row r="53" spans="2:16" x14ac:dyDescent="0.25">
      <c r="B53" s="28"/>
      <c r="C53" s="12"/>
      <c r="D53" s="12"/>
      <c r="E53" s="55" t="s">
        <v>41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29"/>
    </row>
    <row r="54" spans="2:16" x14ac:dyDescent="0.25">
      <c r="B54" s="28"/>
      <c r="C54" s="12"/>
      <c r="D54" s="12"/>
      <c r="E54" s="102" t="s">
        <v>43</v>
      </c>
      <c r="F54" s="102"/>
      <c r="G54" s="102"/>
      <c r="H54" s="102"/>
      <c r="I54" s="102"/>
      <c r="J54" s="102"/>
      <c r="K54" s="102"/>
      <c r="L54" s="102"/>
      <c r="M54" s="12"/>
      <c r="N54" s="12"/>
      <c r="O54" s="12"/>
      <c r="P54" s="29"/>
    </row>
    <row r="55" spans="2:16" x14ac:dyDescent="0.25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</row>
  </sheetData>
  <mergeCells count="11">
    <mergeCell ref="F30:L30"/>
    <mergeCell ref="C35:O36"/>
    <mergeCell ref="E38:H39"/>
    <mergeCell ref="J38:L39"/>
    <mergeCell ref="E54:L54"/>
    <mergeCell ref="B1:P2"/>
    <mergeCell ref="C7:O8"/>
    <mergeCell ref="F10:L10"/>
    <mergeCell ref="N20:O21"/>
    <mergeCell ref="C26:D29"/>
    <mergeCell ref="F26:L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G20" sqref="G20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99" t="s">
        <v>0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</row>
    <row r="9" spans="2:15" x14ac:dyDescent="0.25"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</row>
    <row r="10" spans="2:15" x14ac:dyDescent="0.25"/>
    <row r="11" spans="2:15" x14ac:dyDescent="0.25">
      <c r="G11" s="9"/>
    </row>
    <row r="12" spans="2:15" x14ac:dyDescent="0.25">
      <c r="F12" s="9" t="s">
        <v>65</v>
      </c>
      <c r="G12" s="9"/>
      <c r="J12" s="2">
        <v>2</v>
      </c>
    </row>
    <row r="13" spans="2:15" x14ac:dyDescent="0.25">
      <c r="G13" s="9" t="s">
        <v>60</v>
      </c>
      <c r="J13" s="2">
        <v>3</v>
      </c>
    </row>
    <row r="14" spans="2:15" x14ac:dyDescent="0.25">
      <c r="G14" s="9" t="s">
        <v>66</v>
      </c>
      <c r="J14" s="2">
        <v>4</v>
      </c>
    </row>
    <row r="15" spans="2:15" x14ac:dyDescent="0.25">
      <c r="G15" s="9" t="s">
        <v>67</v>
      </c>
      <c r="J15" s="2">
        <v>5</v>
      </c>
    </row>
    <row r="16" spans="2:15" x14ac:dyDescent="0.25">
      <c r="G16" s="9" t="s">
        <v>68</v>
      </c>
      <c r="J16" s="2">
        <v>6</v>
      </c>
    </row>
    <row r="17" spans="7:10" x14ac:dyDescent="0.25">
      <c r="G17" s="9" t="s">
        <v>69</v>
      </c>
      <c r="J17" s="2">
        <v>7</v>
      </c>
    </row>
    <row r="18" spans="7:10" x14ac:dyDescent="0.25">
      <c r="G18" s="58" t="s">
        <v>61</v>
      </c>
      <c r="J18" s="2">
        <v>8</v>
      </c>
    </row>
    <row r="19" spans="7:10" x14ac:dyDescent="0.25">
      <c r="G19" s="9" t="s">
        <v>70</v>
      </c>
      <c r="J19" s="2">
        <v>9</v>
      </c>
    </row>
    <row r="20" spans="7:10" x14ac:dyDescent="0.25">
      <c r="G20" s="9" t="s">
        <v>71</v>
      </c>
      <c r="J20" s="2">
        <v>10</v>
      </c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Áncash'!A1" display="Áncash"/>
    <hyperlink ref="G14" location="'Apurímac'!A1" display="Apurímac"/>
    <hyperlink ref="G15" location="'Ayacucho'!A1" display="Ayacucho"/>
    <hyperlink ref="G16" location="'Huancavelica'!A1" display="Huancavelica"/>
    <hyperlink ref="G17" location="'Huánuco'!A1" display="Huánuco"/>
    <hyperlink ref="G18" location="'Ica'!A1" display="Ica"/>
    <hyperlink ref="G19" location="'Junín'!A1" display="Junín"/>
    <hyperlink ref="G20" location="'Pasco'!A1" display="Pasco"/>
    <hyperlink ref="F12" location="'Centro'!A1" display="Centro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81"/>
  <sheetViews>
    <sheetView topLeftCell="B1" zoomScaleNormal="100" workbookViewId="0">
      <selection activeCell="B12" sqref="B1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6" width="11.7109375" style="1" customWidth="1"/>
    <col min="17" max="17" width="2.42578125" style="10" customWidth="1"/>
    <col min="18" max="18" width="14" style="67" customWidth="1"/>
    <col min="19" max="19" width="16.7109375" style="67" customWidth="1"/>
    <col min="20" max="20" width="13.85546875" style="67" customWidth="1"/>
    <col min="21" max="21" width="13.28515625" style="67" customWidth="1"/>
    <col min="22" max="22" width="12.85546875" style="67" customWidth="1"/>
    <col min="23" max="23" width="13.5703125" style="67" customWidth="1"/>
    <col min="24" max="24" width="1.7109375" style="10" customWidth="1"/>
    <col min="25" max="16384" width="11.42578125" style="3" hidden="1"/>
  </cols>
  <sheetData>
    <row r="1" spans="2:23" x14ac:dyDescent="0.25">
      <c r="B1" s="108" t="s">
        <v>144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1"/>
    </row>
    <row r="2" spans="2:23" x14ac:dyDescent="0.25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1"/>
    </row>
    <row r="3" spans="2:23" x14ac:dyDescent="0.25">
      <c r="B3" s="5" t="str">
        <f>+B6</f>
        <v>1. Arribo de ciudadanos a establecimientos de hospedaje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23" x14ac:dyDescent="0.25">
      <c r="B4" s="5" t="str">
        <f>+B51</f>
        <v>2. Arribo de ciudadanos a establecimientos de hospedaje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6" spans="2:23" x14ac:dyDescent="0.25">
      <c r="B6" s="25" t="s">
        <v>24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23" x14ac:dyDescent="0.25">
      <c r="B7" s="28"/>
      <c r="C7" s="100" t="str">
        <f>+CONCATENATE("En los últimos 10 años el turismo de la macro región ha mostrado un importante crecimiento, es así, que en el año 2006 registró ",FIXED(K22,1)," arribos de turistas nacionales y extranjeros, mientras que el 2016 los  arribos de turistas extranjeros y nacionales sumaron ",FIXED(K12,1), ", representando un  crecimiento promedio anual de ",FIXED(N22*100,1),"%   en el periodo 2006 – 2016.")</f>
        <v>En los últimos 10 años el turismo de la macro región ha mostrado un importante crecimiento, es así, que en el año 2006 registró 2,819,513.0 arribos de turistas nacionales y extranjeros, mientras que el 2016 los  arribos de turistas extranjeros y nacionales sumaron 6,080,531.0, representando un  crecimiento promedio anual de 8.0%   en el periodo 2006 – 2016.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29"/>
    </row>
    <row r="8" spans="2:23" x14ac:dyDescent="0.25">
      <c r="B8" s="28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29"/>
    </row>
    <row r="9" spans="2:23" x14ac:dyDescent="0.25">
      <c r="B9" s="2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9"/>
      <c r="S9" s="88"/>
      <c r="T9" s="88"/>
      <c r="U9" s="88"/>
      <c r="V9" s="88"/>
    </row>
    <row r="10" spans="2:23" x14ac:dyDescent="0.25">
      <c r="B10" s="28"/>
      <c r="C10" s="12"/>
      <c r="D10" s="12"/>
      <c r="E10" s="12"/>
      <c r="F10" s="109" t="s">
        <v>19</v>
      </c>
      <c r="G10" s="109"/>
      <c r="H10" s="109"/>
      <c r="I10" s="109"/>
      <c r="J10" s="109"/>
      <c r="K10" s="109"/>
      <c r="L10" s="109"/>
      <c r="M10" s="12"/>
      <c r="N10" s="12"/>
      <c r="O10" s="12"/>
      <c r="P10" s="29"/>
      <c r="S10" s="88"/>
      <c r="T10" s="88"/>
      <c r="U10" s="88"/>
      <c r="V10" s="88"/>
    </row>
    <row r="11" spans="2:23" x14ac:dyDescent="0.25">
      <c r="B11" s="28"/>
      <c r="C11" s="12"/>
      <c r="D11" s="12"/>
      <c r="E11" s="12"/>
      <c r="F11" s="19" t="s">
        <v>18</v>
      </c>
      <c r="G11" s="20" t="s">
        <v>1</v>
      </c>
      <c r="H11" s="19" t="s">
        <v>15</v>
      </c>
      <c r="I11" s="20" t="s">
        <v>16</v>
      </c>
      <c r="J11" s="19" t="s">
        <v>15</v>
      </c>
      <c r="K11" s="19" t="s">
        <v>17</v>
      </c>
      <c r="L11" s="19" t="s">
        <v>15</v>
      </c>
      <c r="M11" s="12"/>
      <c r="N11" s="12"/>
      <c r="O11" s="12"/>
      <c r="P11" s="29"/>
      <c r="S11" s="88"/>
      <c r="T11" s="89" t="s">
        <v>18</v>
      </c>
      <c r="U11" s="89" t="s">
        <v>17</v>
      </c>
      <c r="V11" s="89" t="s">
        <v>15</v>
      </c>
    </row>
    <row r="12" spans="2:23" x14ac:dyDescent="0.25">
      <c r="B12" s="28"/>
      <c r="C12" s="12"/>
      <c r="D12" s="12"/>
      <c r="E12" s="12"/>
      <c r="F12" s="15">
        <v>2016</v>
      </c>
      <c r="G12" s="16">
        <f>+Áncash!G12+Apurímac!G12+Ayacucho!G12+Huancavelica!G12+Huánuco!G12+Ica!G12+Junín!G12+Pasco!G12</f>
        <v>5791584</v>
      </c>
      <c r="H12" s="21">
        <f>+G12/G13-1</f>
        <v>4.8251636110373974E-2</v>
      </c>
      <c r="I12" s="16">
        <f>+Áncash!I12+Apurímac!I12+Ayacucho!I12+Huancavelica!I12+Huánuco!I12+Ica!I12+Junín!I12+Pasco!I12</f>
        <v>288947</v>
      </c>
      <c r="J12" s="21">
        <f>+I12/I13-1</f>
        <v>-5.3036410710189053E-2</v>
      </c>
      <c r="K12" s="16">
        <f>+I12+G12</f>
        <v>6080531</v>
      </c>
      <c r="L12" s="21">
        <f>+K12/K13-1</f>
        <v>4.2950544448111305E-2</v>
      </c>
      <c r="M12" s="12"/>
      <c r="N12" s="12"/>
      <c r="O12" s="12"/>
      <c r="P12" s="29"/>
      <c r="S12" s="88">
        <v>2228248</v>
      </c>
      <c r="T12" s="89" t="s">
        <v>3</v>
      </c>
      <c r="U12" s="90">
        <f>+S12/1000000</f>
        <v>2.2282479999999998</v>
      </c>
      <c r="V12" s="91">
        <v>8.9871631519609974E-2</v>
      </c>
      <c r="W12" s="68"/>
    </row>
    <row r="13" spans="2:23" x14ac:dyDescent="0.25">
      <c r="B13" s="28"/>
      <c r="C13" s="12"/>
      <c r="D13" s="12"/>
      <c r="E13" s="12"/>
      <c r="F13" s="15" t="s">
        <v>14</v>
      </c>
      <c r="G13" s="16">
        <f>+Áncash!G13+Apurímac!G13+Ayacucho!G13+Huancavelica!G13+Huánuco!G13+Ica!G13+Junín!G13+Pasco!G13</f>
        <v>5524994</v>
      </c>
      <c r="H13" s="17">
        <f t="shared" ref="H13:J24" si="0">+G13/G14-1</f>
        <v>4.5392011077193928E-2</v>
      </c>
      <c r="I13" s="16">
        <f>+Áncash!I13+Apurímac!I13+Ayacucho!I13+Huancavelica!I13+Huánuco!I13+Ica!I13+Junín!I13+Pasco!I13</f>
        <v>305130</v>
      </c>
      <c r="J13" s="17">
        <f t="shared" si="0"/>
        <v>0.25053791204062303</v>
      </c>
      <c r="K13" s="16">
        <f t="shared" ref="K13:K25" si="1">+I13+G13</f>
        <v>5830124</v>
      </c>
      <c r="L13" s="17">
        <f t="shared" ref="L13:L24" si="2">+K13/K14-1</f>
        <v>5.4445105995704068E-2</v>
      </c>
      <c r="M13" s="12"/>
      <c r="N13" s="12"/>
      <c r="O13" s="12"/>
      <c r="P13" s="29"/>
      <c r="S13" s="88">
        <v>2469461</v>
      </c>
      <c r="T13" s="89" t="s">
        <v>4</v>
      </c>
      <c r="U13" s="90">
        <f t="shared" ref="U13:U24" si="3">+S13/1000000</f>
        <v>2.4694609999999999</v>
      </c>
      <c r="V13" s="91">
        <v>0.10825231302799332</v>
      </c>
      <c r="W13" s="68"/>
    </row>
    <row r="14" spans="2:23" x14ac:dyDescent="0.25">
      <c r="B14" s="28"/>
      <c r="C14" s="12"/>
      <c r="D14" s="12"/>
      <c r="E14" s="12"/>
      <c r="F14" s="15" t="s">
        <v>13</v>
      </c>
      <c r="G14" s="16">
        <f>+Áncash!G14+Apurímac!G14+Ayacucho!G14+Huancavelica!G14+Huánuco!G14+Ica!G14+Junín!G14+Pasco!G14</f>
        <v>5285093</v>
      </c>
      <c r="H14" s="17">
        <f t="shared" si="0"/>
        <v>0.15353889027364476</v>
      </c>
      <c r="I14" s="16">
        <f>+Áncash!I14+Apurímac!I14+Ayacucho!I14+Huancavelica!I14+Huánuco!I14+Ica!I14+Junín!I14+Pasco!I14</f>
        <v>243999</v>
      </c>
      <c r="J14" s="17">
        <f t="shared" si="0"/>
        <v>-9.5918276605677977E-2</v>
      </c>
      <c r="K14" s="16">
        <f t="shared" si="1"/>
        <v>5529092</v>
      </c>
      <c r="L14" s="17">
        <f t="shared" si="2"/>
        <v>0.13966179671525625</v>
      </c>
      <c r="M14" s="12"/>
      <c r="N14" s="12"/>
      <c r="O14" s="12"/>
      <c r="P14" s="29"/>
      <c r="S14" s="88">
        <v>2819513</v>
      </c>
      <c r="T14" s="89" t="s">
        <v>5</v>
      </c>
      <c r="U14" s="90">
        <f t="shared" si="3"/>
        <v>2.8195130000000002</v>
      </c>
      <c r="V14" s="91">
        <v>0.14175239050140909</v>
      </c>
      <c r="W14" s="68"/>
    </row>
    <row r="15" spans="2:23" x14ac:dyDescent="0.25">
      <c r="B15" s="28"/>
      <c r="C15" s="12"/>
      <c r="D15" s="12"/>
      <c r="E15" s="12"/>
      <c r="F15" s="15" t="s">
        <v>12</v>
      </c>
      <c r="G15" s="16">
        <f>+Áncash!G15+Apurímac!G15+Ayacucho!G15+Huancavelica!G15+Huánuco!G15+Ica!G15+Junín!G15+Pasco!G15</f>
        <v>4581634</v>
      </c>
      <c r="H15" s="17">
        <f t="shared" si="0"/>
        <v>4.9833495755075452E-2</v>
      </c>
      <c r="I15" s="16">
        <f>+Áncash!I15+Apurímac!I15+Ayacucho!I15+Huancavelica!I15+Huánuco!I15+Ica!I15+Junín!I15+Pasco!I15</f>
        <v>269886</v>
      </c>
      <c r="J15" s="17">
        <f t="shared" si="0"/>
        <v>4.617114061440053E-2</v>
      </c>
      <c r="K15" s="16">
        <f t="shared" si="1"/>
        <v>4851520</v>
      </c>
      <c r="L15" s="17">
        <f t="shared" si="2"/>
        <v>4.962908859295978E-2</v>
      </c>
      <c r="M15" s="12"/>
      <c r="N15" s="12"/>
      <c r="O15" s="12"/>
      <c r="P15" s="29"/>
      <c r="S15" s="88">
        <v>3118098</v>
      </c>
      <c r="T15" s="89" t="s">
        <v>6</v>
      </c>
      <c r="U15" s="90">
        <f t="shared" si="3"/>
        <v>3.1180979999999998</v>
      </c>
      <c r="V15" s="91">
        <v>0.10589949399062881</v>
      </c>
      <c r="W15" s="68"/>
    </row>
    <row r="16" spans="2:23" x14ac:dyDescent="0.25">
      <c r="B16" s="28"/>
      <c r="C16" s="12"/>
      <c r="D16" s="12"/>
      <c r="E16" s="12"/>
      <c r="F16" s="15" t="s">
        <v>11</v>
      </c>
      <c r="G16" s="16">
        <f>+Áncash!G16+Apurímac!G16+Ayacucho!G16+Huancavelica!G16+Huánuco!G16+Ica!G16+Junín!G16+Pasco!G16</f>
        <v>4364153</v>
      </c>
      <c r="H16" s="17">
        <f t="shared" si="0"/>
        <v>7.1803924717992018E-2</v>
      </c>
      <c r="I16" s="16">
        <f>+Áncash!I16+Apurímac!I16+Ayacucho!I16+Huancavelica!I16+Huánuco!I16+Ica!I16+Junín!I16+Pasco!I16</f>
        <v>257975</v>
      </c>
      <c r="J16" s="17">
        <f t="shared" si="0"/>
        <v>8.9067321859023885E-2</v>
      </c>
      <c r="K16" s="16">
        <f t="shared" si="1"/>
        <v>4622128</v>
      </c>
      <c r="L16" s="17">
        <f t="shared" si="2"/>
        <v>7.2753013697994362E-2</v>
      </c>
      <c r="M16" s="12"/>
      <c r="N16" s="12"/>
      <c r="O16" s="12"/>
      <c r="P16" s="29"/>
      <c r="S16" s="88">
        <v>3533762</v>
      </c>
      <c r="T16" s="89" t="s">
        <v>7</v>
      </c>
      <c r="U16" s="90">
        <f t="shared" si="3"/>
        <v>3.5337619999999998</v>
      </c>
      <c r="V16" s="91">
        <v>0.13330690696700365</v>
      </c>
      <c r="W16" s="68"/>
    </row>
    <row r="17" spans="2:23" x14ac:dyDescent="0.25">
      <c r="B17" s="28"/>
      <c r="C17" s="12"/>
      <c r="D17" s="12"/>
      <c r="E17" s="12"/>
      <c r="F17" s="15" t="s">
        <v>10</v>
      </c>
      <c r="G17" s="16">
        <f>+Áncash!G17+Apurímac!G17+Ayacucho!G17+Huancavelica!G17+Huánuco!G17+Ica!G17+Junín!G17+Pasco!G17</f>
        <v>4071783</v>
      </c>
      <c r="H17" s="17">
        <f t="shared" si="0"/>
        <v>6.5943311935667159E-2</v>
      </c>
      <c r="I17" s="16">
        <f>+Áncash!I17+Apurímac!I17+Ayacucho!I17+Huancavelica!I17+Huánuco!I17+Ica!I17+Junín!I17+Pasco!I17</f>
        <v>236877</v>
      </c>
      <c r="J17" s="17">
        <f t="shared" si="0"/>
        <v>5.7392197125256672E-2</v>
      </c>
      <c r="K17" s="16">
        <f t="shared" si="1"/>
        <v>4308660</v>
      </c>
      <c r="L17" s="17">
        <f t="shared" si="2"/>
        <v>6.546960649688538E-2</v>
      </c>
      <c r="M17" s="12"/>
      <c r="N17" s="13"/>
      <c r="O17" s="12"/>
      <c r="P17" s="29"/>
      <c r="S17" s="88">
        <v>3755563</v>
      </c>
      <c r="T17" s="89" t="s">
        <v>8</v>
      </c>
      <c r="U17" s="90">
        <f t="shared" si="3"/>
        <v>3.755563</v>
      </c>
      <c r="V17" s="91">
        <v>6.2766253075334344E-2</v>
      </c>
      <c r="W17" s="68"/>
    </row>
    <row r="18" spans="2:23" x14ac:dyDescent="0.25">
      <c r="B18" s="28"/>
      <c r="C18" s="12"/>
      <c r="D18" s="12"/>
      <c r="E18" s="12"/>
      <c r="F18" s="15" t="s">
        <v>9</v>
      </c>
      <c r="G18" s="16">
        <f>+Áncash!G18+Apurímac!G18+Ayacucho!G18+Huancavelica!G18+Huánuco!G18+Ica!G18+Junín!G18+Pasco!G18</f>
        <v>3819887</v>
      </c>
      <c r="H18" s="17">
        <f t="shared" si="0"/>
        <v>7.7122261504823708E-2</v>
      </c>
      <c r="I18" s="16">
        <f>+Áncash!I18+Apurímac!I18+Ayacucho!I18+Huancavelica!I18+Huánuco!I18+Ica!I18+Junín!I18+Pasco!I18</f>
        <v>224020</v>
      </c>
      <c r="J18" s="17">
        <f t="shared" si="0"/>
        <v>7.0938565166052348E-2</v>
      </c>
      <c r="K18" s="16">
        <f t="shared" si="1"/>
        <v>4043907</v>
      </c>
      <c r="L18" s="17">
        <f t="shared" si="2"/>
        <v>7.6777835972928754E-2</v>
      </c>
      <c r="M18" s="12"/>
      <c r="N18" s="13"/>
      <c r="O18" s="12"/>
      <c r="P18" s="29"/>
      <c r="S18" s="88">
        <v>4043907</v>
      </c>
      <c r="T18" s="89" t="s">
        <v>9</v>
      </c>
      <c r="U18" s="90">
        <f t="shared" si="3"/>
        <v>4.0439069999999999</v>
      </c>
      <c r="V18" s="91">
        <v>7.6777835972928754E-2</v>
      </c>
      <c r="W18" s="68"/>
    </row>
    <row r="19" spans="2:23" x14ac:dyDescent="0.25">
      <c r="B19" s="28"/>
      <c r="C19" s="12"/>
      <c r="D19" s="12"/>
      <c r="E19" s="12"/>
      <c r="F19" s="15" t="s">
        <v>8</v>
      </c>
      <c r="G19" s="16">
        <f>+Áncash!G19+Apurímac!G19+Ayacucho!G19+Huancavelica!G19+Huánuco!G19+Ica!G19+Junín!G19+Pasco!G19</f>
        <v>3546382</v>
      </c>
      <c r="H19" s="17">
        <f t="shared" si="0"/>
        <v>6.5131512753320742E-2</v>
      </c>
      <c r="I19" s="16">
        <f>+Áncash!I19+Apurímac!I19+Ayacucho!I19+Huancavelica!I19+Huánuco!I19+Ica!I19+Junín!I19+Pasco!I19</f>
        <v>209181</v>
      </c>
      <c r="J19" s="17">
        <f t="shared" si="0"/>
        <v>2.4207171080656398E-2</v>
      </c>
      <c r="K19" s="16">
        <f t="shared" si="1"/>
        <v>3755563</v>
      </c>
      <c r="L19" s="17">
        <f t="shared" si="2"/>
        <v>6.2766253075334344E-2</v>
      </c>
      <c r="M19" s="12"/>
      <c r="N19" s="12"/>
      <c r="O19" s="12"/>
      <c r="P19" s="29"/>
      <c r="S19" s="88">
        <v>4308660</v>
      </c>
      <c r="T19" s="89" t="s">
        <v>10</v>
      </c>
      <c r="U19" s="90">
        <f t="shared" si="3"/>
        <v>4.3086599999999997</v>
      </c>
      <c r="V19" s="91">
        <v>6.546960649688538E-2</v>
      </c>
      <c r="W19" s="68"/>
    </row>
    <row r="20" spans="2:23" x14ac:dyDescent="0.25">
      <c r="B20" s="28"/>
      <c r="C20" s="12"/>
      <c r="D20" s="12"/>
      <c r="E20" s="12"/>
      <c r="F20" s="15" t="s">
        <v>7</v>
      </c>
      <c r="G20" s="16">
        <f>+Áncash!G20+Apurímac!G20+Ayacucho!G20+Huancavelica!G20+Huánuco!G20+Ica!G20+Junín!G20+Pasco!G20</f>
        <v>3329525</v>
      </c>
      <c r="H20" s="17">
        <f t="shared" si="0"/>
        <v>0.14170944115808481</v>
      </c>
      <c r="I20" s="16">
        <f>+Áncash!I20+Apurímac!I20+Ayacucho!I20+Huancavelica!I20+Huánuco!I20+Ica!I20+Junín!I20+Pasco!I20</f>
        <v>204237</v>
      </c>
      <c r="J20" s="17">
        <f t="shared" si="0"/>
        <v>1.1900810067629441E-2</v>
      </c>
      <c r="K20" s="16">
        <f t="shared" si="1"/>
        <v>3533762</v>
      </c>
      <c r="L20" s="17">
        <f t="shared" si="2"/>
        <v>0.13330690696700365</v>
      </c>
      <c r="M20" s="12"/>
      <c r="N20" s="110" t="s">
        <v>22</v>
      </c>
      <c r="O20" s="111"/>
      <c r="P20" s="29"/>
      <c r="S20" s="88">
        <v>4622128</v>
      </c>
      <c r="T20" s="89" t="s">
        <v>11</v>
      </c>
      <c r="U20" s="90">
        <f t="shared" si="3"/>
        <v>4.622128</v>
      </c>
      <c r="V20" s="91">
        <v>7.2753013697994362E-2</v>
      </c>
      <c r="W20" s="68"/>
    </row>
    <row r="21" spans="2:23" x14ac:dyDescent="0.25">
      <c r="B21" s="28"/>
      <c r="C21" s="12"/>
      <c r="D21" s="12"/>
      <c r="E21" s="12"/>
      <c r="F21" s="15" t="s">
        <v>6</v>
      </c>
      <c r="G21" s="16">
        <f>+Áncash!G21+Apurímac!G21+Ayacucho!G21+Huancavelica!G21+Huánuco!G21+Ica!G21+Junín!G21+Pasco!G21</f>
        <v>2916263</v>
      </c>
      <c r="H21" s="17">
        <f t="shared" si="0"/>
        <v>0.10677939921264823</v>
      </c>
      <c r="I21" s="16">
        <f>+Áncash!I21+Apurímac!I21+Ayacucho!I21+Huancavelica!I21+Huánuco!I21+Ica!I21+Junín!I21+Pasco!I21</f>
        <v>201835</v>
      </c>
      <c r="J21" s="17">
        <f t="shared" si="0"/>
        <v>9.3340339320924892E-2</v>
      </c>
      <c r="K21" s="16">
        <f t="shared" si="1"/>
        <v>3118098</v>
      </c>
      <c r="L21" s="17">
        <f t="shared" si="2"/>
        <v>0.10589949399062881</v>
      </c>
      <c r="M21" s="12"/>
      <c r="N21" s="112"/>
      <c r="O21" s="113"/>
      <c r="P21" s="29"/>
      <c r="S21" s="88">
        <v>4851520</v>
      </c>
      <c r="T21" s="89" t="s">
        <v>12</v>
      </c>
      <c r="U21" s="90">
        <f t="shared" si="3"/>
        <v>4.8515199999999998</v>
      </c>
      <c r="V21" s="91">
        <v>4.962908859295978E-2</v>
      </c>
      <c r="W21" s="68"/>
    </row>
    <row r="22" spans="2:23" x14ac:dyDescent="0.25">
      <c r="B22" s="28"/>
      <c r="C22" s="12"/>
      <c r="D22" s="12"/>
      <c r="E22" s="12"/>
      <c r="F22" s="15" t="s">
        <v>5</v>
      </c>
      <c r="G22" s="16">
        <f>+Áncash!G22+Apurímac!G22+Ayacucho!G22+Huancavelica!G22+Huánuco!G22+Ica!G22+Junín!G22+Pasco!G22</f>
        <v>2634909</v>
      </c>
      <c r="H22" s="17">
        <f t="shared" si="0"/>
        <v>0.15424536029907165</v>
      </c>
      <c r="I22" s="16">
        <f>+Áncash!I22+Apurímac!I22+Ayacucho!I22+Huancavelica!I22+Huánuco!I22+Ica!I22+Junín!I22+Pasco!I22</f>
        <v>184604</v>
      </c>
      <c r="J22" s="17">
        <f t="shared" si="0"/>
        <v>-1.1030573814842737E-2</v>
      </c>
      <c r="K22" s="16">
        <f t="shared" si="1"/>
        <v>2819513</v>
      </c>
      <c r="L22" s="17">
        <f t="shared" si="2"/>
        <v>0.14175239050140909</v>
      </c>
      <c r="M22" s="12"/>
      <c r="N22" s="34">
        <f>+(K12/K22)^(1/10)-1</f>
        <v>7.9883089991692247E-2</v>
      </c>
      <c r="O22" s="32"/>
      <c r="P22" s="29"/>
      <c r="S22" s="88">
        <v>5529092</v>
      </c>
      <c r="T22" s="89" t="s">
        <v>13</v>
      </c>
      <c r="U22" s="90">
        <f t="shared" si="3"/>
        <v>5.5290920000000003</v>
      </c>
      <c r="V22" s="91">
        <v>0.13966179671525625</v>
      </c>
      <c r="W22" s="68"/>
    </row>
    <row r="23" spans="2:23" x14ac:dyDescent="0.25">
      <c r="B23" s="28"/>
      <c r="C23" s="12"/>
      <c r="D23" s="12"/>
      <c r="E23" s="12"/>
      <c r="F23" s="15" t="s">
        <v>4</v>
      </c>
      <c r="G23" s="16">
        <f>+Áncash!G23+Apurímac!G23+Ayacucho!G23+Huancavelica!G23+Huánuco!G23+Ica!G23+Junín!G23+Pasco!G23</f>
        <v>2282798</v>
      </c>
      <c r="H23" s="17">
        <f t="shared" si="0"/>
        <v>0.10141435468198012</v>
      </c>
      <c r="I23" s="16">
        <f>+Áncash!I23+Apurímac!I23+Ayacucho!I23+Huancavelica!I23+Huánuco!I23+Ica!I23+Junín!I23+Pasco!I23</f>
        <v>186663</v>
      </c>
      <c r="J23" s="17">
        <f t="shared" si="0"/>
        <v>0.19930995489649317</v>
      </c>
      <c r="K23" s="16">
        <f t="shared" si="1"/>
        <v>2469461</v>
      </c>
      <c r="L23" s="17">
        <f t="shared" si="2"/>
        <v>0.10825231302799332</v>
      </c>
      <c r="M23" s="12"/>
      <c r="N23" s="12"/>
      <c r="O23" s="12"/>
      <c r="P23" s="29"/>
      <c r="S23" s="88">
        <v>5830124</v>
      </c>
      <c r="T23" s="89" t="s">
        <v>14</v>
      </c>
      <c r="U23" s="90">
        <f t="shared" si="3"/>
        <v>5.8301239999999996</v>
      </c>
      <c r="V23" s="91">
        <v>5.4445105995704068E-2</v>
      </c>
      <c r="W23" s="68"/>
    </row>
    <row r="24" spans="2:23" x14ac:dyDescent="0.25">
      <c r="B24" s="28"/>
      <c r="C24" s="12"/>
      <c r="D24" s="12"/>
      <c r="E24" s="12"/>
      <c r="F24" s="15" t="s">
        <v>3</v>
      </c>
      <c r="G24" s="16">
        <f>+Áncash!G24+Apurímac!G24+Ayacucho!G24+Huancavelica!G24+Huánuco!G24+Ica!G24+Junín!G24+Pasco!G24</f>
        <v>2072606</v>
      </c>
      <c r="H24" s="17">
        <f t="shared" si="0"/>
        <v>8.6686684797283586E-2</v>
      </c>
      <c r="I24" s="16">
        <f>+Áncash!I24+Apurímac!I24+Ayacucho!I24+Huancavelica!I24+Huánuco!I24+Ica!I24+Junín!I24+Pasco!I24</f>
        <v>155642</v>
      </c>
      <c r="J24" s="17">
        <f t="shared" si="0"/>
        <v>0.13413585554600171</v>
      </c>
      <c r="K24" s="16">
        <f t="shared" si="1"/>
        <v>2228248</v>
      </c>
      <c r="L24" s="17">
        <f t="shared" si="2"/>
        <v>8.9871631519609974E-2</v>
      </c>
      <c r="M24" s="12"/>
      <c r="N24" s="13"/>
      <c r="O24" s="12"/>
      <c r="P24" s="29"/>
      <c r="S24" s="88">
        <v>6080531</v>
      </c>
      <c r="T24" s="89">
        <v>2016</v>
      </c>
      <c r="U24" s="90">
        <f t="shared" si="3"/>
        <v>6.0805309999999997</v>
      </c>
      <c r="V24" s="91">
        <v>4.2950544448111305E-2</v>
      </c>
      <c r="W24" s="68"/>
    </row>
    <row r="25" spans="2:23" x14ac:dyDescent="0.25">
      <c r="B25" s="28"/>
      <c r="C25" s="12"/>
      <c r="D25" s="12"/>
      <c r="E25" s="12"/>
      <c r="F25" s="15" t="s">
        <v>2</v>
      </c>
      <c r="G25" s="16">
        <f>+Áncash!G25+Apurímac!G25+Ayacucho!G25+Huancavelica!G25+Huánuco!G25+Ica!G25+Junín!G25+Pasco!G25</f>
        <v>1907271</v>
      </c>
      <c r="H25" s="18"/>
      <c r="I25" s="16">
        <f>+Áncash!I25+Apurímac!I25+Ayacucho!I25+Huancavelica!I25+Huánuco!I25+Ica!I25+Junín!I25+Pasco!I25</f>
        <v>137234</v>
      </c>
      <c r="J25" s="18"/>
      <c r="K25" s="16">
        <f t="shared" si="1"/>
        <v>2044505</v>
      </c>
      <c r="L25" s="18"/>
      <c r="M25" s="12"/>
      <c r="N25" s="13"/>
      <c r="O25" s="12"/>
      <c r="P25" s="29"/>
    </row>
    <row r="26" spans="2:23" x14ac:dyDescent="0.25">
      <c r="B26" s="28"/>
      <c r="C26" s="114" t="s">
        <v>21</v>
      </c>
      <c r="D26" s="115"/>
      <c r="E26" s="12"/>
      <c r="F26" s="120" t="s">
        <v>23</v>
      </c>
      <c r="G26" s="120"/>
      <c r="H26" s="120"/>
      <c r="I26" s="120"/>
      <c r="J26" s="120"/>
      <c r="K26" s="120"/>
      <c r="L26" s="120"/>
      <c r="M26" s="12"/>
      <c r="N26" s="12"/>
      <c r="O26" s="12"/>
      <c r="P26" s="29"/>
    </row>
    <row r="27" spans="2:23" x14ac:dyDescent="0.25">
      <c r="B27" s="28"/>
      <c r="C27" s="116"/>
      <c r="D27" s="117"/>
      <c r="E27" s="12"/>
      <c r="F27" s="23">
        <v>2016</v>
      </c>
      <c r="G27" s="22">
        <f>+G12/K12</f>
        <v>0.95247997255502848</v>
      </c>
      <c r="H27" s="24"/>
      <c r="I27" s="22">
        <f>+I12/K12</f>
        <v>4.7520027444971497E-2</v>
      </c>
      <c r="J27" s="24"/>
      <c r="K27" s="22">
        <f>+I27+G27</f>
        <v>1</v>
      </c>
      <c r="L27" s="24"/>
      <c r="M27" s="12"/>
      <c r="N27" s="12"/>
      <c r="O27" s="12"/>
      <c r="P27" s="29"/>
    </row>
    <row r="28" spans="2:23" x14ac:dyDescent="0.25">
      <c r="B28" s="28"/>
      <c r="C28" s="116"/>
      <c r="D28" s="117"/>
      <c r="E28" s="12"/>
      <c r="F28" s="23">
        <v>2011</v>
      </c>
      <c r="G28" s="22">
        <f>+G17/K17</f>
        <v>0.94502304660845826</v>
      </c>
      <c r="H28" s="24"/>
      <c r="I28" s="22">
        <f>+I17/K17</f>
        <v>5.4976953391541683E-2</v>
      </c>
      <c r="J28" s="24"/>
      <c r="K28" s="22">
        <f>+I28+G28</f>
        <v>1</v>
      </c>
      <c r="L28" s="24"/>
      <c r="M28" s="12"/>
      <c r="N28" s="12"/>
      <c r="O28" s="12"/>
      <c r="P28" s="29"/>
    </row>
    <row r="29" spans="2:23" x14ac:dyDescent="0.25">
      <c r="B29" s="28"/>
      <c r="C29" s="118"/>
      <c r="D29" s="119"/>
      <c r="E29" s="12"/>
      <c r="F29" s="23">
        <v>2006</v>
      </c>
      <c r="G29" s="22">
        <f>+G22/K22</f>
        <v>0.93452628166637286</v>
      </c>
      <c r="H29" s="24"/>
      <c r="I29" s="22">
        <f>+I22/K22</f>
        <v>6.5473718333627126E-2</v>
      </c>
      <c r="J29" s="24"/>
      <c r="K29" s="22">
        <f>+I29+G29</f>
        <v>1</v>
      </c>
      <c r="L29" s="24"/>
      <c r="M29" s="12"/>
      <c r="N29" s="12"/>
      <c r="O29" s="12"/>
      <c r="P29" s="29"/>
    </row>
    <row r="30" spans="2:23" x14ac:dyDescent="0.25">
      <c r="B30" s="28"/>
      <c r="C30" s="12"/>
      <c r="D30" s="12"/>
      <c r="E30" s="12"/>
      <c r="F30" s="104" t="s">
        <v>25</v>
      </c>
      <c r="G30" s="104"/>
      <c r="H30" s="104"/>
      <c r="I30" s="104"/>
      <c r="J30" s="104"/>
      <c r="K30" s="104"/>
      <c r="L30" s="104"/>
      <c r="M30" s="12"/>
      <c r="N30" s="12"/>
      <c r="O30" s="12"/>
      <c r="P30" s="29"/>
    </row>
    <row r="31" spans="2:23" x14ac:dyDescent="0.25">
      <c r="B31" s="28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29"/>
      <c r="S31" s="88"/>
      <c r="T31" s="88"/>
      <c r="U31" s="88"/>
      <c r="V31" s="88"/>
    </row>
    <row r="32" spans="2:23" x14ac:dyDescent="0.25">
      <c r="B32" s="28"/>
      <c r="C32" s="12"/>
      <c r="D32" s="12"/>
      <c r="E32" s="12"/>
      <c r="F32" s="12"/>
      <c r="G32" s="12"/>
      <c r="H32" s="12"/>
      <c r="I32" s="12"/>
      <c r="J32" s="12"/>
      <c r="K32" s="12"/>
      <c r="L32" s="35"/>
      <c r="M32" s="12"/>
      <c r="N32" s="12"/>
      <c r="O32" s="12"/>
      <c r="P32" s="29"/>
      <c r="S32" s="88"/>
      <c r="T32" s="88"/>
      <c r="U32" s="88"/>
      <c r="V32" s="88"/>
    </row>
    <row r="33" spans="2:22" x14ac:dyDescent="0.25">
      <c r="B33" s="28"/>
      <c r="C33" s="12"/>
      <c r="D33" s="12"/>
      <c r="E33" s="12"/>
      <c r="F33" s="35"/>
      <c r="G33" s="12"/>
      <c r="H33" s="12"/>
      <c r="I33" s="12"/>
      <c r="J33" s="12"/>
      <c r="K33" s="12"/>
      <c r="L33" s="35"/>
      <c r="M33" s="12"/>
      <c r="N33" s="12"/>
      <c r="O33" s="12"/>
      <c r="P33" s="29"/>
      <c r="S33" s="88"/>
      <c r="T33" s="88" t="s">
        <v>27</v>
      </c>
      <c r="U33" s="88">
        <v>2015</v>
      </c>
      <c r="V33" s="88">
        <v>2016</v>
      </c>
    </row>
    <row r="34" spans="2:22" x14ac:dyDescent="0.25">
      <c r="B34" s="28"/>
      <c r="C34" s="12"/>
      <c r="D34" s="101" t="s">
        <v>135</v>
      </c>
      <c r="E34" s="107"/>
      <c r="F34" s="107"/>
      <c r="G34" s="107"/>
      <c r="H34" s="107"/>
      <c r="I34" s="107"/>
      <c r="K34" s="101" t="s">
        <v>136</v>
      </c>
      <c r="L34" s="101"/>
      <c r="M34" s="101"/>
      <c r="N34" s="101"/>
      <c r="O34" s="101"/>
      <c r="P34" s="29"/>
      <c r="S34" s="88"/>
      <c r="T34" s="88" t="s">
        <v>60</v>
      </c>
      <c r="U34" s="92">
        <f>+L37/1000000</f>
        <v>1.021075</v>
      </c>
      <c r="V34" s="92">
        <f>+M37/1000000</f>
        <v>1.012645</v>
      </c>
    </row>
    <row r="35" spans="2:22" x14ac:dyDescent="0.25">
      <c r="B35" s="28"/>
      <c r="C35" s="12"/>
      <c r="D35" s="106" t="s">
        <v>29</v>
      </c>
      <c r="E35" s="106"/>
      <c r="F35" s="106"/>
      <c r="G35" s="106"/>
      <c r="H35" s="106"/>
      <c r="I35" s="106"/>
      <c r="K35" s="105" t="s">
        <v>30</v>
      </c>
      <c r="L35" s="105"/>
      <c r="M35" s="105"/>
      <c r="N35" s="105"/>
      <c r="O35" s="105"/>
      <c r="P35" s="29"/>
      <c r="S35" s="88"/>
      <c r="T35" s="88" t="s">
        <v>66</v>
      </c>
      <c r="U35" s="92">
        <f t="shared" ref="U35:U41" si="4">+L38/1000000</f>
        <v>0.37818800000000002</v>
      </c>
      <c r="V35" s="92">
        <f t="shared" ref="V35:V41" si="5">+M38/1000000</f>
        <v>0.489533</v>
      </c>
    </row>
    <row r="36" spans="2:22" x14ac:dyDescent="0.25">
      <c r="B36" s="28"/>
      <c r="C36" s="12"/>
      <c r="D36" s="36" t="s">
        <v>27</v>
      </c>
      <c r="E36" s="37" t="s">
        <v>1</v>
      </c>
      <c r="F36" s="38" t="s">
        <v>16</v>
      </c>
      <c r="G36" s="38" t="s">
        <v>17</v>
      </c>
      <c r="H36" s="38" t="s">
        <v>28</v>
      </c>
      <c r="I36" s="66" t="s">
        <v>58</v>
      </c>
      <c r="K36" s="38" t="s">
        <v>27</v>
      </c>
      <c r="L36" s="37">
        <v>2015</v>
      </c>
      <c r="M36" s="38">
        <v>2016</v>
      </c>
      <c r="N36" s="38" t="s">
        <v>31</v>
      </c>
      <c r="O36" s="38" t="s">
        <v>15</v>
      </c>
      <c r="P36" s="29"/>
      <c r="S36" s="88"/>
      <c r="T36" s="88" t="s">
        <v>67</v>
      </c>
      <c r="U36" s="92">
        <f t="shared" si="4"/>
        <v>0.40819</v>
      </c>
      <c r="V36" s="92">
        <f t="shared" si="5"/>
        <v>0.54487600000000003</v>
      </c>
    </row>
    <row r="37" spans="2:22" x14ac:dyDescent="0.25">
      <c r="B37" s="28"/>
      <c r="C37" s="12"/>
      <c r="D37" s="39" t="s">
        <v>60</v>
      </c>
      <c r="E37" s="40">
        <f>+Áncash!G12</f>
        <v>976956</v>
      </c>
      <c r="F37" s="40">
        <f>+Áncash!I12</f>
        <v>35689</v>
      </c>
      <c r="G37" s="40">
        <f>+F37+E37</f>
        <v>1012645</v>
      </c>
      <c r="H37" s="41">
        <f>+G37/G$45</f>
        <v>0.16653890918408276</v>
      </c>
      <c r="I37" s="41">
        <f>+O37</f>
        <v>-8.2560047009279103E-3</v>
      </c>
      <c r="K37" s="39" t="s">
        <v>60</v>
      </c>
      <c r="L37" s="40">
        <f>+Áncash!K13</f>
        <v>1021075</v>
      </c>
      <c r="M37" s="40">
        <f>+Áncash!K12</f>
        <v>1012645</v>
      </c>
      <c r="N37" s="40">
        <f>+M37-L37</f>
        <v>-8430</v>
      </c>
      <c r="O37" s="41">
        <f t="shared" ref="O37:O45" si="6">+M37/L37-1</f>
        <v>-8.2560047009279103E-3</v>
      </c>
      <c r="P37" s="29"/>
      <c r="S37" s="88"/>
      <c r="T37" s="88" t="s">
        <v>68</v>
      </c>
      <c r="U37" s="92">
        <f t="shared" si="4"/>
        <v>0.180342</v>
      </c>
      <c r="V37" s="92">
        <f t="shared" si="5"/>
        <v>0.22512499999999999</v>
      </c>
    </row>
    <row r="38" spans="2:22" x14ac:dyDescent="0.25">
      <c r="B38" s="28"/>
      <c r="C38" s="12"/>
      <c r="D38" s="39" t="s">
        <v>66</v>
      </c>
      <c r="E38" s="40">
        <f>+Apurímac!G12</f>
        <v>484441</v>
      </c>
      <c r="F38" s="40">
        <f>+Apurímac!I12</f>
        <v>5092</v>
      </c>
      <c r="G38" s="40">
        <f>+F38+E38</f>
        <v>489533</v>
      </c>
      <c r="H38" s="41">
        <f>+G38/G$45</f>
        <v>8.0508264820950665E-2</v>
      </c>
      <c r="I38" s="41">
        <f t="shared" ref="I38:I44" si="7">+O38</f>
        <v>0.29441706241340282</v>
      </c>
      <c r="K38" s="39" t="s">
        <v>66</v>
      </c>
      <c r="L38" s="40">
        <f>+Apurímac!K13</f>
        <v>378188</v>
      </c>
      <c r="M38" s="40">
        <f>+Apurímac!K12</f>
        <v>489533</v>
      </c>
      <c r="N38" s="40">
        <f>+M38-L38</f>
        <v>111345</v>
      </c>
      <c r="O38" s="41">
        <f t="shared" si="6"/>
        <v>0.29441706241340282</v>
      </c>
      <c r="P38" s="29"/>
      <c r="S38" s="88"/>
      <c r="T38" s="88" t="s">
        <v>69</v>
      </c>
      <c r="U38" s="92">
        <f t="shared" si="4"/>
        <v>0.83151699999999995</v>
      </c>
      <c r="V38" s="92">
        <f t="shared" si="5"/>
        <v>0.77282499999999998</v>
      </c>
    </row>
    <row r="39" spans="2:22" x14ac:dyDescent="0.25">
      <c r="B39" s="28"/>
      <c r="C39" s="12"/>
      <c r="D39" s="39" t="s">
        <v>67</v>
      </c>
      <c r="E39" s="40">
        <f>+Ayacucho!G12</f>
        <v>532541</v>
      </c>
      <c r="F39" s="40">
        <f>+Ayacucho!I12</f>
        <v>12335</v>
      </c>
      <c r="G39" s="40">
        <f>+F39+E39</f>
        <v>544876</v>
      </c>
      <c r="H39" s="41">
        <f t="shared" ref="H39:H45" si="8">+G39/G$45</f>
        <v>8.9609937026881373E-2</v>
      </c>
      <c r="I39" s="41">
        <f t="shared" si="7"/>
        <v>0.33485876675077786</v>
      </c>
      <c r="K39" s="39" t="s">
        <v>67</v>
      </c>
      <c r="L39" s="40">
        <f>+Ayacucho!K13</f>
        <v>408190</v>
      </c>
      <c r="M39" s="40">
        <f>+Ayacucho!K12</f>
        <v>544876</v>
      </c>
      <c r="N39" s="40">
        <f>+M39-L39</f>
        <v>136686</v>
      </c>
      <c r="O39" s="41">
        <f t="shared" si="6"/>
        <v>0.33485876675077786</v>
      </c>
      <c r="P39" s="29"/>
      <c r="S39" s="88"/>
      <c r="T39" s="88" t="s">
        <v>61</v>
      </c>
      <c r="U39" s="92">
        <f t="shared" si="4"/>
        <v>1.4625440000000001</v>
      </c>
      <c r="V39" s="92">
        <f t="shared" si="5"/>
        <v>1.43665</v>
      </c>
    </row>
    <row r="40" spans="2:22" x14ac:dyDescent="0.25">
      <c r="B40" s="28"/>
      <c r="C40" s="12"/>
      <c r="D40" s="39" t="s">
        <v>68</v>
      </c>
      <c r="E40" s="40">
        <f>+Huancavelica!G12</f>
        <v>224060</v>
      </c>
      <c r="F40" s="40">
        <f>+Huancavelica!I12</f>
        <v>1065</v>
      </c>
      <c r="G40" s="40">
        <f>+F40+E40</f>
        <v>225125</v>
      </c>
      <c r="H40" s="41">
        <f>+G40/G$45</f>
        <v>3.7023904655695369E-2</v>
      </c>
      <c r="I40" s="41">
        <f t="shared" si="7"/>
        <v>0.24832263144469957</v>
      </c>
      <c r="K40" s="39" t="s">
        <v>68</v>
      </c>
      <c r="L40" s="40">
        <f>+Huancavelica!K13</f>
        <v>180342</v>
      </c>
      <c r="M40" s="40">
        <f>+Huancavelica!K12</f>
        <v>225125</v>
      </c>
      <c r="N40" s="40">
        <f>+M40-L40</f>
        <v>44783</v>
      </c>
      <c r="O40" s="41">
        <f t="shared" si="6"/>
        <v>0.24832263144469957</v>
      </c>
      <c r="P40" s="29"/>
      <c r="S40" s="88"/>
      <c r="T40" s="88" t="s">
        <v>70</v>
      </c>
      <c r="U40" s="92">
        <f t="shared" si="4"/>
        <v>1.2978780000000001</v>
      </c>
      <c r="V40" s="92">
        <f t="shared" si="5"/>
        <v>1.3293740000000001</v>
      </c>
    </row>
    <row r="41" spans="2:22" x14ac:dyDescent="0.25">
      <c r="B41" s="28"/>
      <c r="C41" s="12"/>
      <c r="D41" s="39" t="s">
        <v>69</v>
      </c>
      <c r="E41" s="40">
        <f>+Huánuco!G12</f>
        <v>768641</v>
      </c>
      <c r="F41" s="40">
        <f>+Huánuco!I12</f>
        <v>4184</v>
      </c>
      <c r="G41" s="40">
        <f>+F41+E41</f>
        <v>772825</v>
      </c>
      <c r="H41" s="41">
        <f t="shared" si="8"/>
        <v>0.12709827480527605</v>
      </c>
      <c r="I41" s="41">
        <f t="shared" si="7"/>
        <v>-7.0584245421320357E-2</v>
      </c>
      <c r="K41" s="39" t="s">
        <v>69</v>
      </c>
      <c r="L41" s="40">
        <f>+Huánuco!K13</f>
        <v>831517</v>
      </c>
      <c r="M41" s="40">
        <f>+Huánuco!K12</f>
        <v>772825</v>
      </c>
      <c r="N41" s="40">
        <f>+M41-L41</f>
        <v>-58692</v>
      </c>
      <c r="O41" s="41">
        <f t="shared" si="6"/>
        <v>-7.0584245421320357E-2</v>
      </c>
      <c r="P41" s="29"/>
      <c r="S41" s="88"/>
      <c r="T41" s="88" t="s">
        <v>71</v>
      </c>
      <c r="U41" s="92">
        <f t="shared" si="4"/>
        <v>0.25039</v>
      </c>
      <c r="V41" s="92">
        <f t="shared" si="5"/>
        <v>0.26950299999999999</v>
      </c>
    </row>
    <row r="42" spans="2:22" x14ac:dyDescent="0.25">
      <c r="B42" s="28"/>
      <c r="C42" s="12"/>
      <c r="D42" s="39" t="s">
        <v>61</v>
      </c>
      <c r="E42" s="40">
        <f>+Ica!G12</f>
        <v>1214277</v>
      </c>
      <c r="F42" s="40">
        <f>+Ica!I12</f>
        <v>222373</v>
      </c>
      <c r="G42" s="40">
        <f t="shared" ref="G42:G44" si="9">+F42+E42</f>
        <v>1436650</v>
      </c>
      <c r="H42" s="41">
        <f t="shared" ref="H42:H44" si="10">+G42/G$45</f>
        <v>0.23627048361401332</v>
      </c>
      <c r="I42" s="41">
        <f t="shared" si="7"/>
        <v>-1.7704766489076595E-2</v>
      </c>
      <c r="K42" s="39" t="s">
        <v>61</v>
      </c>
      <c r="L42" s="40">
        <f>+Ica!K13</f>
        <v>1462544</v>
      </c>
      <c r="M42" s="40">
        <f>+Ica!K12</f>
        <v>1436650</v>
      </c>
      <c r="N42" s="40">
        <f t="shared" ref="N42:N44" si="11">+M42-L42</f>
        <v>-25894</v>
      </c>
      <c r="O42" s="41">
        <f t="shared" si="6"/>
        <v>-1.7704766489076595E-2</v>
      </c>
      <c r="P42" s="29"/>
      <c r="S42" s="88"/>
      <c r="T42" s="88"/>
      <c r="U42" s="88"/>
      <c r="V42" s="88"/>
    </row>
    <row r="43" spans="2:22" x14ac:dyDescent="0.25">
      <c r="B43" s="28"/>
      <c r="C43" s="12"/>
      <c r="D43" s="39" t="s">
        <v>70</v>
      </c>
      <c r="E43" s="40">
        <f>+Junín!G12</f>
        <v>1323207</v>
      </c>
      <c r="F43" s="40">
        <f>+Junín!I12</f>
        <v>6167</v>
      </c>
      <c r="G43" s="40">
        <f t="shared" si="9"/>
        <v>1329374</v>
      </c>
      <c r="H43" s="41">
        <f t="shared" si="10"/>
        <v>0.21862794548699777</v>
      </c>
      <c r="I43" s="41">
        <f t="shared" si="7"/>
        <v>2.4267304014707003E-2</v>
      </c>
      <c r="K43" s="39" t="s">
        <v>70</v>
      </c>
      <c r="L43" s="40">
        <f>+Junín!K13</f>
        <v>1297878</v>
      </c>
      <c r="M43" s="40">
        <f>+Junín!K12</f>
        <v>1329374</v>
      </c>
      <c r="N43" s="40">
        <f t="shared" si="11"/>
        <v>31496</v>
      </c>
      <c r="O43" s="41">
        <f t="shared" si="6"/>
        <v>2.4267304014707003E-2</v>
      </c>
      <c r="P43" s="29"/>
    </row>
    <row r="44" spans="2:22" x14ac:dyDescent="0.25">
      <c r="B44" s="28"/>
      <c r="C44" s="12"/>
      <c r="D44" s="39" t="s">
        <v>71</v>
      </c>
      <c r="E44" s="40">
        <f>+Pasco!G12</f>
        <v>267461</v>
      </c>
      <c r="F44" s="40">
        <f>+Pasco!I12</f>
        <v>2042</v>
      </c>
      <c r="G44" s="40">
        <f t="shared" si="9"/>
        <v>269503</v>
      </c>
      <c r="H44" s="41">
        <f t="shared" si="10"/>
        <v>4.4322280406102692E-2</v>
      </c>
      <c r="I44" s="41">
        <f t="shared" si="7"/>
        <v>7.633292064379571E-2</v>
      </c>
      <c r="K44" s="39" t="s">
        <v>71</v>
      </c>
      <c r="L44" s="40">
        <f>+Pasco!K13</f>
        <v>250390</v>
      </c>
      <c r="M44" s="40">
        <f>+Pasco!K12</f>
        <v>269503</v>
      </c>
      <c r="N44" s="40">
        <f t="shared" si="11"/>
        <v>19113</v>
      </c>
      <c r="O44" s="41">
        <f t="shared" si="6"/>
        <v>7.633292064379571E-2</v>
      </c>
      <c r="P44" s="29"/>
    </row>
    <row r="45" spans="2:22" x14ac:dyDescent="0.25">
      <c r="B45" s="28"/>
      <c r="C45" s="12"/>
      <c r="D45" s="42" t="s">
        <v>17</v>
      </c>
      <c r="E45" s="43">
        <f>SUM(E37:E44)</f>
        <v>5791584</v>
      </c>
      <c r="F45" s="43">
        <f>SUM(F37:F44)</f>
        <v>288947</v>
      </c>
      <c r="G45" s="43">
        <f>SUM(G37:G44)</f>
        <v>6080531</v>
      </c>
      <c r="H45" s="44">
        <f t="shared" si="8"/>
        <v>1</v>
      </c>
      <c r="I45" s="44">
        <v>-1.7000000000000001E-2</v>
      </c>
      <c r="K45" s="42" t="s">
        <v>17</v>
      </c>
      <c r="L45" s="43">
        <f>SUM(L37:L44)</f>
        <v>5830124</v>
      </c>
      <c r="M45" s="43">
        <f>SUM(M37:M44)</f>
        <v>6080531</v>
      </c>
      <c r="N45" s="43">
        <f>SUM(N37:N41)</f>
        <v>225692</v>
      </c>
      <c r="O45" s="44">
        <f t="shared" si="6"/>
        <v>4.2950544448111305E-2</v>
      </c>
      <c r="P45" s="29"/>
    </row>
    <row r="46" spans="2:22" ht="15" customHeight="1" x14ac:dyDescent="0.25">
      <c r="B46" s="28"/>
      <c r="C46" s="12"/>
      <c r="D46" s="104" t="s">
        <v>59</v>
      </c>
      <c r="E46" s="104"/>
      <c r="F46" s="104"/>
      <c r="G46" s="104"/>
      <c r="H46" s="104"/>
      <c r="I46" s="104"/>
      <c r="K46" s="103" t="s">
        <v>32</v>
      </c>
      <c r="L46" s="103"/>
      <c r="M46" s="103"/>
      <c r="N46" s="103"/>
      <c r="O46" s="103"/>
      <c r="P46" s="46"/>
    </row>
    <row r="47" spans="2:22" ht="15" customHeight="1" x14ac:dyDescent="0.25">
      <c r="B47" s="28"/>
      <c r="C47" s="12"/>
      <c r="D47" s="47"/>
      <c r="E47" s="47"/>
      <c r="F47" s="47"/>
      <c r="G47" s="47"/>
      <c r="H47" s="47"/>
      <c r="I47" s="12"/>
      <c r="J47" s="47"/>
      <c r="K47" s="47"/>
      <c r="L47" s="47"/>
      <c r="M47" s="47"/>
      <c r="N47" s="47"/>
      <c r="O47" s="45"/>
      <c r="P47" s="46"/>
    </row>
    <row r="48" spans="2:22" x14ac:dyDescent="0.25"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</row>
    <row r="51" spans="2:22" x14ac:dyDescent="0.25">
      <c r="B51" s="25" t="s">
        <v>45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7"/>
      <c r="T51" s="69"/>
      <c r="U51" s="69"/>
      <c r="V51" s="69"/>
    </row>
    <row r="52" spans="2:22" x14ac:dyDescent="0.25">
      <c r="B52" s="28"/>
      <c r="C52" s="100" t="str">
        <f>+CONCATENATE("Sin considerar a los residentes de esta región, entre las principales regiones de procedencia de los huespedes nacionales figuran ",E59," con ",FIXED(F59,0)," arribos en esta región (equivalente al ",FIXED(G59*100,1),"% de este total), ",E60," con ",FIXED(F60,0)," arribos (",FIXED(G60*100,1),"%)  y ",E61," con ",FIXED(F61,0)," arribos (",FIXED(G61*100,1)," %). En tanto  ",J59," es el principal lugar de procedencia de los huespedes del exterior con ",FIXED(K59,0),"  arribos (equivalente al ",FIXED(L59*100,1)," % de los arribos del exterior), le sigue ",J60,"  con  ",FIXED(K60,0),"  arribos (",FIXED(L60*100,1)," %) y ",J61," con ",FIXED(K61,0)," (",FIXED(L61*100,1)," %) entre las principales.")</f>
        <v>Sin considerar a los residentes de esta región, entre las principales regiones de procedencia de los huespedes nacionales figuran LIMA METROPOLITANA Y CALLAO con 1,522,521 arribos en esta región (equivalente al 60.7% de este total), LIMA PROVINCIAS con 440,601 arribos (17.6%)  y CUSCO con 105,974 arribos (4.2 %). En tanto  ESTADOS UNIDOS (USA) es el principal lugar de procedencia de los huespedes del exterior con 35,396  arribos (equivalente al 12.2 % de los arribos del exterior), le sigue FRANCIA  con  24,841  arribos (8.6 %) y ALEMANIA con 23,770 (8.2 %) entre las principales.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29"/>
      <c r="T52" s="69"/>
      <c r="U52" s="69"/>
      <c r="V52" s="69"/>
    </row>
    <row r="53" spans="2:22" x14ac:dyDescent="0.25">
      <c r="B53" s="28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29"/>
      <c r="T53" s="69"/>
      <c r="U53" s="69"/>
      <c r="V53" s="69"/>
    </row>
    <row r="54" spans="2:22" x14ac:dyDescent="0.25">
      <c r="B54" s="28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29"/>
      <c r="T54" s="69"/>
      <c r="U54" s="69"/>
      <c r="V54" s="69"/>
    </row>
    <row r="55" spans="2:22" x14ac:dyDescent="0.25">
      <c r="B55" s="28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29"/>
    </row>
    <row r="56" spans="2:22" ht="15" customHeight="1" x14ac:dyDescent="0.25">
      <c r="B56" s="28"/>
      <c r="C56" s="12"/>
      <c r="D56" s="12"/>
      <c r="E56" s="101" t="s">
        <v>40</v>
      </c>
      <c r="F56" s="101"/>
      <c r="G56" s="101"/>
      <c r="H56" s="101"/>
      <c r="I56" s="12"/>
      <c r="J56" s="101" t="s">
        <v>39</v>
      </c>
      <c r="K56" s="101"/>
      <c r="L56" s="101"/>
      <c r="M56" s="101"/>
      <c r="N56" s="12"/>
      <c r="O56" s="12"/>
      <c r="P56" s="29"/>
      <c r="S56" s="88"/>
      <c r="T56" s="88"/>
      <c r="U56" s="88"/>
      <c r="V56" s="88"/>
    </row>
    <row r="57" spans="2:22" x14ac:dyDescent="0.25">
      <c r="B57" s="28"/>
      <c r="C57" s="12"/>
      <c r="D57" s="12"/>
      <c r="E57" s="101"/>
      <c r="F57" s="101"/>
      <c r="G57" s="101"/>
      <c r="H57" s="101"/>
      <c r="I57" s="12"/>
      <c r="J57" s="101"/>
      <c r="K57" s="101"/>
      <c r="L57" s="101"/>
      <c r="M57" s="101"/>
      <c r="N57" s="12"/>
      <c r="O57" s="12"/>
      <c r="P57" s="29"/>
      <c r="S57" s="88"/>
      <c r="T57" s="93"/>
      <c r="U57" s="93"/>
      <c r="V57" s="93"/>
    </row>
    <row r="58" spans="2:22" ht="15" customHeight="1" x14ac:dyDescent="0.25">
      <c r="B58" s="28"/>
      <c r="C58" s="12"/>
      <c r="D58" s="12"/>
      <c r="E58" s="48" t="s">
        <v>27</v>
      </c>
      <c r="F58" s="48" t="s">
        <v>37</v>
      </c>
      <c r="G58" s="48" t="s">
        <v>42</v>
      </c>
      <c r="H58" s="48" t="s">
        <v>38</v>
      </c>
      <c r="I58" s="12"/>
      <c r="J58" s="48" t="s">
        <v>36</v>
      </c>
      <c r="K58" s="48" t="s">
        <v>37</v>
      </c>
      <c r="L58" s="48" t="s">
        <v>38</v>
      </c>
      <c r="M58" s="60" t="s">
        <v>56</v>
      </c>
      <c r="N58" s="12"/>
      <c r="O58" s="12"/>
      <c r="P58" s="29"/>
      <c r="S58" s="88"/>
      <c r="T58" s="94" t="s">
        <v>33</v>
      </c>
      <c r="U58" s="95">
        <v>35396</v>
      </c>
      <c r="V58" s="93"/>
    </row>
    <row r="59" spans="2:22" x14ac:dyDescent="0.25">
      <c r="B59" s="28"/>
      <c r="C59" s="12"/>
      <c r="D59" s="62"/>
      <c r="E59" s="55" t="s">
        <v>82</v>
      </c>
      <c r="F59" s="73">
        <v>1522521</v>
      </c>
      <c r="G59" s="50">
        <f t="shared" ref="G59:G66" si="12">+F59/F$67</f>
        <v>0.60677111355011804</v>
      </c>
      <c r="H59" s="50">
        <f t="shared" ref="H59:H66" si="13">+F59/F$77</f>
        <v>0.26288507599993371</v>
      </c>
      <c r="I59" s="12"/>
      <c r="J59" s="55" t="s">
        <v>102</v>
      </c>
      <c r="K59" s="73">
        <v>35396</v>
      </c>
      <c r="L59" s="50">
        <f>+K59/K$77</f>
        <v>0.12249997404368275</v>
      </c>
      <c r="M59" s="87">
        <v>1.5560416666666668</v>
      </c>
      <c r="N59" s="12"/>
      <c r="O59" s="49"/>
      <c r="P59" s="29"/>
      <c r="S59" s="88"/>
      <c r="T59" s="94" t="s">
        <v>139</v>
      </c>
      <c r="U59" s="95">
        <v>24841</v>
      </c>
      <c r="V59" s="93"/>
    </row>
    <row r="60" spans="2:22" x14ac:dyDescent="0.25">
      <c r="B60" s="28"/>
      <c r="C60" s="12"/>
      <c r="E60" s="55" t="s">
        <v>84</v>
      </c>
      <c r="F60" s="73">
        <v>440601</v>
      </c>
      <c r="G60" s="50">
        <f t="shared" si="12"/>
        <v>0.17559295366126021</v>
      </c>
      <c r="H60" s="50">
        <f t="shared" si="13"/>
        <v>7.6076078668633654E-2</v>
      </c>
      <c r="I60" s="12"/>
      <c r="J60" s="55" t="s">
        <v>103</v>
      </c>
      <c r="K60" s="73">
        <v>24841</v>
      </c>
      <c r="L60" s="50">
        <f t="shared" ref="L60:L76" si="14">+K60/K$77</f>
        <v>8.5970783569305098E-2</v>
      </c>
      <c r="M60" s="87">
        <v>1.3643371212121214</v>
      </c>
      <c r="N60" s="12"/>
      <c r="O60" s="49"/>
      <c r="P60" s="29"/>
      <c r="S60" s="88"/>
      <c r="T60" s="94" t="s">
        <v>140</v>
      </c>
      <c r="U60" s="95">
        <v>23770</v>
      </c>
      <c r="V60" s="93"/>
    </row>
    <row r="61" spans="2:22" x14ac:dyDescent="0.25">
      <c r="B61" s="28"/>
      <c r="C61" s="12"/>
      <c r="D61" s="12"/>
      <c r="E61" s="55" t="s">
        <v>91</v>
      </c>
      <c r="F61" s="73">
        <v>105974</v>
      </c>
      <c r="G61" s="50">
        <f t="shared" si="12"/>
        <v>4.2233875255159176E-2</v>
      </c>
      <c r="H61" s="50">
        <f t="shared" si="13"/>
        <v>1.8297930238083397E-2</v>
      </c>
      <c r="I61" s="12"/>
      <c r="J61" s="55" t="s">
        <v>105</v>
      </c>
      <c r="K61" s="73">
        <v>23770</v>
      </c>
      <c r="L61" s="50">
        <f t="shared" si="14"/>
        <v>8.226422146622045E-2</v>
      </c>
      <c r="M61" s="87">
        <v>1.4413352272727273</v>
      </c>
      <c r="N61" s="12"/>
      <c r="O61" s="57"/>
      <c r="P61" s="63"/>
      <c r="S61" s="88"/>
      <c r="T61" s="94" t="s">
        <v>34</v>
      </c>
      <c r="U61" s="95">
        <v>18238</v>
      </c>
      <c r="V61" s="88"/>
    </row>
    <row r="62" spans="2:22" x14ac:dyDescent="0.25">
      <c r="B62" s="28"/>
      <c r="C62" s="12"/>
      <c r="D62" s="12"/>
      <c r="E62" s="55" t="s">
        <v>83</v>
      </c>
      <c r="F62" s="73">
        <v>95176</v>
      </c>
      <c r="G62" s="50">
        <f t="shared" si="12"/>
        <v>3.7930542503680428E-2</v>
      </c>
      <c r="H62" s="50">
        <f t="shared" si="13"/>
        <v>1.6433500748672558E-2</v>
      </c>
      <c r="I62" s="12"/>
      <c r="J62" s="55" t="s">
        <v>106</v>
      </c>
      <c r="K62" s="73">
        <v>18238</v>
      </c>
      <c r="L62" s="50">
        <f t="shared" si="14"/>
        <v>6.3118841863732789E-2</v>
      </c>
      <c r="M62" s="87">
        <v>1.8241666666666665</v>
      </c>
      <c r="N62" s="12"/>
      <c r="O62" s="12"/>
      <c r="P62" s="29"/>
      <c r="S62" s="88"/>
      <c r="T62" s="94" t="s">
        <v>141</v>
      </c>
      <c r="U62" s="95">
        <v>13858</v>
      </c>
      <c r="V62" s="88"/>
    </row>
    <row r="63" spans="2:22" x14ac:dyDescent="0.25">
      <c r="B63" s="28"/>
      <c r="C63" s="12"/>
      <c r="D63" s="12"/>
      <c r="E63" s="55" t="s">
        <v>94</v>
      </c>
      <c r="F63" s="73">
        <v>61550</v>
      </c>
      <c r="G63" s="50">
        <f t="shared" si="12"/>
        <v>2.4529554626182341E-2</v>
      </c>
      <c r="H63" s="50">
        <f t="shared" si="13"/>
        <v>1.0627489819710808E-2</v>
      </c>
      <c r="I63" s="12"/>
      <c r="J63" s="55" t="s">
        <v>108</v>
      </c>
      <c r="K63" s="73">
        <v>13858</v>
      </c>
      <c r="L63" s="50">
        <f t="shared" si="14"/>
        <v>4.79603525906135E-2</v>
      </c>
      <c r="M63" s="87">
        <v>1.8347619047619048</v>
      </c>
      <c r="N63" s="12"/>
      <c r="O63" s="12"/>
      <c r="P63" s="29"/>
      <c r="S63" s="88"/>
      <c r="T63" s="94" t="s">
        <v>142</v>
      </c>
      <c r="U63" s="95">
        <v>13765</v>
      </c>
      <c r="V63" s="88"/>
    </row>
    <row r="64" spans="2:22" x14ac:dyDescent="0.25">
      <c r="B64" s="28"/>
      <c r="C64" s="12"/>
      <c r="D64" s="12"/>
      <c r="E64" s="55" t="s">
        <v>100</v>
      </c>
      <c r="F64" s="73">
        <v>51635</v>
      </c>
      <c r="G64" s="50">
        <f t="shared" si="12"/>
        <v>2.0578124339933796E-2</v>
      </c>
      <c r="H64" s="50">
        <f t="shared" si="13"/>
        <v>8.9155229381115766E-3</v>
      </c>
      <c r="I64" s="12"/>
      <c r="J64" s="55" t="s">
        <v>107</v>
      </c>
      <c r="K64" s="73">
        <v>13765</v>
      </c>
      <c r="L64" s="50">
        <f t="shared" si="14"/>
        <v>4.7638494256732201E-2</v>
      </c>
      <c r="M64" s="87">
        <v>1.5766824494949496</v>
      </c>
      <c r="N64" s="12"/>
      <c r="O64" s="12"/>
      <c r="P64" s="29"/>
      <c r="S64" s="88"/>
      <c r="T64" s="88" t="s">
        <v>143</v>
      </c>
      <c r="U64" s="93">
        <v>13369</v>
      </c>
      <c r="V64" s="88"/>
    </row>
    <row r="65" spans="2:22" x14ac:dyDescent="0.25">
      <c r="B65" s="28"/>
      <c r="C65" s="12"/>
      <c r="D65" s="12"/>
      <c r="E65" s="55" t="s">
        <v>85</v>
      </c>
      <c r="F65" s="73">
        <v>43017</v>
      </c>
      <c r="G65" s="50">
        <f t="shared" si="12"/>
        <v>1.7143588161730068E-2</v>
      </c>
      <c r="H65" s="50">
        <f t="shared" si="13"/>
        <v>7.4275016990170565E-3</v>
      </c>
      <c r="I65" s="12"/>
      <c r="J65" s="55" t="s">
        <v>113</v>
      </c>
      <c r="K65" s="73">
        <v>13369</v>
      </c>
      <c r="L65" s="50">
        <f t="shared" si="14"/>
        <v>4.6268000706011829E-2</v>
      </c>
      <c r="M65" s="87">
        <v>1.4827291666666667</v>
      </c>
      <c r="N65" s="12"/>
      <c r="O65" s="12"/>
      <c r="P65" s="29"/>
      <c r="S65" s="88"/>
      <c r="T65" s="88" t="s">
        <v>44</v>
      </c>
      <c r="U65" s="88">
        <v>12520</v>
      </c>
      <c r="V65" s="88"/>
    </row>
    <row r="66" spans="2:22" x14ac:dyDescent="0.25">
      <c r="B66" s="28"/>
      <c r="C66" s="12"/>
      <c r="D66" s="12"/>
      <c r="E66" s="55" t="s">
        <v>89</v>
      </c>
      <c r="F66" s="73">
        <v>188744</v>
      </c>
      <c r="G66" s="50">
        <f t="shared" si="12"/>
        <v>7.5220247901935988E-2</v>
      </c>
      <c r="H66" s="50">
        <f t="shared" si="13"/>
        <v>3.2589357246653072E-2</v>
      </c>
      <c r="I66" s="12"/>
      <c r="J66" s="55" t="s">
        <v>112</v>
      </c>
      <c r="K66" s="73">
        <v>12520</v>
      </c>
      <c r="L66" s="50">
        <f t="shared" si="14"/>
        <v>4.3329745593482544E-2</v>
      </c>
      <c r="M66" s="87">
        <v>1.4729166666666669</v>
      </c>
      <c r="N66" s="12"/>
      <c r="O66" s="12"/>
      <c r="P66" s="29"/>
      <c r="S66" s="88"/>
      <c r="T66" s="88" t="s">
        <v>35</v>
      </c>
      <c r="U66" s="93">
        <f>+SUM(K66:K76)</f>
        <v>145710</v>
      </c>
      <c r="V66" s="88"/>
    </row>
    <row r="67" spans="2:22" x14ac:dyDescent="0.25">
      <c r="B67" s="28"/>
      <c r="C67" s="12"/>
      <c r="D67" s="12"/>
      <c r="E67" s="52" t="s">
        <v>17</v>
      </c>
      <c r="F67" s="53">
        <f>SUM(F59:F66)</f>
        <v>2509218</v>
      </c>
      <c r="G67" s="54">
        <f>SUM(G59:G66)</f>
        <v>1.0000000000000002</v>
      </c>
      <c r="H67" s="50"/>
      <c r="I67" s="12"/>
      <c r="J67" s="55" t="s">
        <v>109</v>
      </c>
      <c r="K67" s="73">
        <v>9301</v>
      </c>
      <c r="L67" s="50">
        <f t="shared" si="14"/>
        <v>3.21892942304298E-2</v>
      </c>
      <c r="M67" s="87">
        <v>1.6162395833333334</v>
      </c>
      <c r="N67" s="12"/>
      <c r="O67" s="12"/>
      <c r="P67" s="29"/>
      <c r="S67" s="88"/>
      <c r="T67" s="88"/>
      <c r="U67" s="88"/>
      <c r="V67" s="88"/>
    </row>
    <row r="68" spans="2:22" x14ac:dyDescent="0.25">
      <c r="B68" s="28"/>
      <c r="C68" s="12"/>
      <c r="D68" s="12"/>
      <c r="E68" s="8"/>
      <c r="F68" s="49"/>
      <c r="G68" s="50"/>
      <c r="H68" s="50"/>
      <c r="I68" s="12"/>
      <c r="J68" s="55" t="s">
        <v>110</v>
      </c>
      <c r="K68" s="73">
        <v>9052</v>
      </c>
      <c r="L68" s="50">
        <f>+K68/K$77</f>
        <v>3.1327544497779872E-2</v>
      </c>
      <c r="M68" s="87">
        <v>1.5814375000000001</v>
      </c>
      <c r="N68" s="12"/>
      <c r="O68" s="12"/>
      <c r="P68" s="29"/>
      <c r="S68" s="88"/>
      <c r="T68" s="88"/>
      <c r="U68" s="88"/>
      <c r="V68" s="88"/>
    </row>
    <row r="69" spans="2:22" x14ac:dyDescent="0.25">
      <c r="B69" s="28"/>
      <c r="C69" s="12"/>
      <c r="D69" s="12"/>
      <c r="E69" s="55" t="s">
        <v>90</v>
      </c>
      <c r="F69" s="73">
        <v>540427</v>
      </c>
      <c r="G69" s="50"/>
      <c r="H69" s="50">
        <f t="shared" ref="H69:H76" si="15">+F69/F$77</f>
        <v>9.3312468575091026E-2</v>
      </c>
      <c r="I69" s="12"/>
      <c r="J69" s="55" t="s">
        <v>118</v>
      </c>
      <c r="K69" s="73">
        <v>8870</v>
      </c>
      <c r="L69" s="50">
        <f>+K69/K$77</f>
        <v>3.0697671199216466E-2</v>
      </c>
      <c r="M69" s="87">
        <v>1.5411868686868684</v>
      </c>
      <c r="N69" s="12"/>
      <c r="O69" s="12"/>
      <c r="P69" s="29"/>
      <c r="S69" s="88"/>
      <c r="T69" s="88"/>
      <c r="U69" s="88"/>
      <c r="V69" s="88"/>
    </row>
    <row r="70" spans="2:22" x14ac:dyDescent="0.25">
      <c r="B70" s="28"/>
      <c r="C70" s="12"/>
      <c r="D70" s="12"/>
      <c r="E70" s="55" t="s">
        <v>96</v>
      </c>
      <c r="F70" s="73">
        <v>257647</v>
      </c>
      <c r="G70" s="8"/>
      <c r="H70" s="50">
        <f t="shared" si="15"/>
        <v>4.448644792167393E-2</v>
      </c>
      <c r="I70" s="12"/>
      <c r="J70" s="55" t="s">
        <v>104</v>
      </c>
      <c r="K70" s="73">
        <v>8337</v>
      </c>
      <c r="L70" s="50">
        <f>+K70/K$77</f>
        <v>2.8853042253423639E-2</v>
      </c>
      <c r="M70" s="87">
        <v>1.5699747474747474</v>
      </c>
      <c r="N70" s="12"/>
      <c r="O70" s="12"/>
      <c r="P70" s="29"/>
    </row>
    <row r="71" spans="2:22" x14ac:dyDescent="0.25">
      <c r="B71" s="28"/>
      <c r="C71" s="12"/>
      <c r="D71" s="12"/>
      <c r="E71" s="55" t="s">
        <v>92</v>
      </c>
      <c r="F71" s="73">
        <v>360136</v>
      </c>
      <c r="G71" s="8"/>
      <c r="H71" s="50">
        <f t="shared" si="15"/>
        <v>6.2182642952256242E-2</v>
      </c>
      <c r="I71" s="12"/>
      <c r="J71" s="55" t="s">
        <v>116</v>
      </c>
      <c r="K71" s="73">
        <v>6041</v>
      </c>
      <c r="L71" s="50">
        <f>+K71/K$77</f>
        <v>2.0906948333085307E-2</v>
      </c>
      <c r="M71" s="87">
        <v>1.7148106060606063</v>
      </c>
      <c r="N71" s="12"/>
      <c r="O71" s="12"/>
      <c r="P71" s="29"/>
    </row>
    <row r="72" spans="2:22" x14ac:dyDescent="0.25">
      <c r="B72" s="28"/>
      <c r="C72" s="12"/>
      <c r="D72" s="12"/>
      <c r="E72" s="55" t="s">
        <v>98</v>
      </c>
      <c r="F72" s="73">
        <v>210521</v>
      </c>
      <c r="G72" s="8"/>
      <c r="H72" s="50">
        <f t="shared" si="15"/>
        <v>3.6349468470111113E-2</v>
      </c>
      <c r="I72" s="12"/>
      <c r="J72" s="55" t="s">
        <v>117</v>
      </c>
      <c r="K72" s="73">
        <v>5970</v>
      </c>
      <c r="L72" s="50">
        <f>+K72/K$77</f>
        <v>2.0661228529799583E-2</v>
      </c>
      <c r="M72" s="87">
        <v>1.7144128787878787</v>
      </c>
      <c r="N72" s="12"/>
      <c r="O72" s="12"/>
      <c r="P72" s="29"/>
    </row>
    <row r="73" spans="2:22" x14ac:dyDescent="0.25">
      <c r="B73" s="28"/>
      <c r="C73" s="12"/>
      <c r="D73" s="12"/>
      <c r="E73" s="55" t="s">
        <v>88</v>
      </c>
      <c r="F73" s="73">
        <v>475383</v>
      </c>
      <c r="G73" s="8"/>
      <c r="H73" s="50">
        <f t="shared" si="15"/>
        <v>8.2081689568864066E-2</v>
      </c>
      <c r="I73" s="12"/>
      <c r="J73" s="86" t="s">
        <v>111</v>
      </c>
      <c r="K73" s="86">
        <v>5939</v>
      </c>
      <c r="L73" s="50">
        <f t="shared" ref="L73:L75" si="16">+K73/K$77</f>
        <v>2.0553942418505815E-2</v>
      </c>
      <c r="M73" s="87">
        <v>1.7366553030303031</v>
      </c>
      <c r="N73" s="12"/>
      <c r="O73" s="12"/>
      <c r="P73" s="29"/>
    </row>
    <row r="74" spans="2:22" x14ac:dyDescent="0.25">
      <c r="B74" s="28"/>
      <c r="C74" s="12"/>
      <c r="D74" s="12"/>
      <c r="E74" s="55" t="s">
        <v>93</v>
      </c>
      <c r="F74" s="73">
        <v>501946</v>
      </c>
      <c r="G74" s="8"/>
      <c r="H74" s="50">
        <f t="shared" si="15"/>
        <v>8.6668172299667931E-2</v>
      </c>
      <c r="I74" s="12"/>
      <c r="J74" s="55" t="s">
        <v>137</v>
      </c>
      <c r="K74" s="73">
        <v>4890</v>
      </c>
      <c r="L74" s="50">
        <f t="shared" si="16"/>
        <v>1.6923518846016745E-2</v>
      </c>
      <c r="M74" s="87">
        <v>1.458923611111111</v>
      </c>
      <c r="N74" s="12"/>
      <c r="O74" s="12"/>
      <c r="P74" s="29"/>
    </row>
    <row r="75" spans="2:22" x14ac:dyDescent="0.25">
      <c r="B75" s="28"/>
      <c r="C75" s="12"/>
      <c r="D75" s="12"/>
      <c r="E75" s="55" t="s">
        <v>97</v>
      </c>
      <c r="F75" s="73">
        <v>746525</v>
      </c>
      <c r="G75" s="8"/>
      <c r="H75" s="50">
        <f t="shared" si="15"/>
        <v>0.12889824269146402</v>
      </c>
      <c r="I75" s="12"/>
      <c r="J75" s="55" t="s">
        <v>138</v>
      </c>
      <c r="K75" s="73">
        <v>29602</v>
      </c>
      <c r="L75" s="50">
        <f t="shared" si="16"/>
        <v>0.10244785375864777</v>
      </c>
      <c r="M75" s="87">
        <v>1.5822916666666667</v>
      </c>
      <c r="N75" s="12"/>
      <c r="O75" s="12"/>
      <c r="P75" s="29"/>
    </row>
    <row r="76" spans="2:22" x14ac:dyDescent="0.25">
      <c r="B76" s="28"/>
      <c r="C76" s="12"/>
      <c r="D76" s="12"/>
      <c r="E76" s="55" t="s">
        <v>99</v>
      </c>
      <c r="F76" s="73">
        <v>189781</v>
      </c>
      <c r="G76" s="8"/>
      <c r="H76" s="50">
        <f t="shared" si="15"/>
        <v>3.2768410162055839E-2</v>
      </c>
      <c r="I76" s="12"/>
      <c r="J76" s="55" t="s">
        <v>89</v>
      </c>
      <c r="K76" s="73">
        <v>45188</v>
      </c>
      <c r="L76" s="50">
        <f t="shared" si="14"/>
        <v>0.15638854184331383</v>
      </c>
      <c r="M76" s="87">
        <v>1.7317722554767194</v>
      </c>
      <c r="N76" s="12"/>
      <c r="O76" s="12"/>
      <c r="P76" s="29"/>
    </row>
    <row r="77" spans="2:22" x14ac:dyDescent="0.25">
      <c r="B77" s="28"/>
      <c r="C77" s="12"/>
      <c r="D77" s="12"/>
      <c r="E77" s="52" t="s">
        <v>17</v>
      </c>
      <c r="F77" s="53">
        <f>+F76+F67+F72+F71+F70+F73+F69+F75+F74</f>
        <v>5791584</v>
      </c>
      <c r="G77" s="52"/>
      <c r="H77" s="54">
        <f>SUM(H59:H76)</f>
        <v>1</v>
      </c>
      <c r="I77" s="12"/>
      <c r="J77" s="52" t="s">
        <v>17</v>
      </c>
      <c r="K77" s="53">
        <f>SUM(K59:K76)</f>
        <v>288947</v>
      </c>
      <c r="L77" s="54">
        <f>SUM(L59:L76)</f>
        <v>1</v>
      </c>
      <c r="M77" s="61">
        <f>+AVERAGE(M59:M76)</f>
        <v>1.6000375494464782</v>
      </c>
      <c r="N77" s="12"/>
      <c r="O77" s="12"/>
      <c r="P77" s="29"/>
    </row>
    <row r="78" spans="2:22" x14ac:dyDescent="0.25">
      <c r="B78" s="28"/>
      <c r="C78" s="12"/>
      <c r="D78" s="12"/>
      <c r="E78" s="55" t="s">
        <v>46</v>
      </c>
      <c r="F78" s="12"/>
      <c r="G78" s="12"/>
      <c r="H78" s="12"/>
      <c r="I78" s="12"/>
      <c r="J78" s="55" t="s">
        <v>57</v>
      </c>
      <c r="K78" s="12"/>
      <c r="L78" s="12"/>
      <c r="M78" s="12"/>
      <c r="N78" s="12"/>
      <c r="O78" s="12"/>
      <c r="P78" s="29"/>
    </row>
    <row r="79" spans="2:22" x14ac:dyDescent="0.25">
      <c r="B79" s="28"/>
      <c r="C79" s="12"/>
      <c r="D79" s="12"/>
      <c r="E79" s="102" t="s">
        <v>47</v>
      </c>
      <c r="F79" s="102"/>
      <c r="G79" s="102"/>
      <c r="H79" s="102"/>
      <c r="I79" s="102"/>
      <c r="J79" s="102"/>
      <c r="K79" s="102"/>
      <c r="L79" s="102"/>
      <c r="M79" s="12"/>
      <c r="N79" s="12"/>
      <c r="O79" s="12"/>
      <c r="P79" s="29"/>
    </row>
    <row r="80" spans="2:22" x14ac:dyDescent="0.25">
      <c r="B80" s="28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29"/>
    </row>
    <row r="81" spans="2:16" x14ac:dyDescent="0.25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2"/>
    </row>
  </sheetData>
  <sortState ref="T12:V24">
    <sortCondition ref="T12:T24"/>
  </sortState>
  <mergeCells count="17">
    <mergeCell ref="B1:O2"/>
    <mergeCell ref="C7:O8"/>
    <mergeCell ref="F10:L10"/>
    <mergeCell ref="N20:O21"/>
    <mergeCell ref="C26:D29"/>
    <mergeCell ref="F26:L26"/>
    <mergeCell ref="K35:O35"/>
    <mergeCell ref="K34:O34"/>
    <mergeCell ref="F30:L30"/>
    <mergeCell ref="D35:I35"/>
    <mergeCell ref="D34:I34"/>
    <mergeCell ref="C52:O54"/>
    <mergeCell ref="E56:H57"/>
    <mergeCell ref="E79:L79"/>
    <mergeCell ref="K46:O46"/>
    <mergeCell ref="J56:M57"/>
    <mergeCell ref="D46:I46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74"/>
  <sheetViews>
    <sheetView zoomScaleNormal="100" workbookViewId="0">
      <selection activeCell="B12" sqref="B1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29" t="s">
        <v>74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2:16" ht="15" customHeight="1" x14ac:dyDescent="0.25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2:16" x14ac:dyDescent="0.25">
      <c r="B3" s="5" t="str">
        <f>+B6</f>
        <v>1. Arribo de ciudadanos a establecimientos de hospedaje</v>
      </c>
      <c r="C3" s="6"/>
      <c r="D3" s="6"/>
      <c r="E3" s="6"/>
      <c r="F3" s="6"/>
      <c r="G3" s="6"/>
      <c r="H3" s="5"/>
      <c r="I3" s="7"/>
      <c r="J3" s="7" t="str">
        <f>+B58</f>
        <v>3. Sitios Turísticos</v>
      </c>
      <c r="K3" s="7"/>
      <c r="L3" s="7"/>
      <c r="M3" s="5"/>
      <c r="N3" s="8"/>
      <c r="O3" s="8"/>
      <c r="P3" s="8"/>
    </row>
    <row r="4" spans="2:16" x14ac:dyDescent="0.25">
      <c r="B4" s="5" t="str">
        <f>+B34</f>
        <v>2. Arribo de ciudadanos nacionales y extranjeros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6" spans="2:16" x14ac:dyDescent="0.25">
      <c r="B6" s="25" t="s">
        <v>24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6" x14ac:dyDescent="0.25">
      <c r="B7" s="28"/>
      <c r="C7" s="100" t="str">
        <f>+CONCATENATE("En los últimos 10 años el turismo de la región ha mostrado un importante crecimiento, es así, que en el año 2006 registró ",FIXED(K22,1)," arribos de turistas nacionales y extranjeros, mientras que el 2016 los  arribos de turistas extranjeros y nacionales sumaron ",FIXED(K12,1), ", representando un  crecimiento promedio anual de ",FIXED(N22*100,1),"%   en el periodo 2006 – 2016.")</f>
        <v>En los últimos 10 años el turismo de la región ha mostrado un importante crecimiento, es así, que en el año 2006 registró 613,873.0 arribos de turistas nacionales y extranjeros, mientras que el 2016 los  arribos de turistas extranjeros y nacionales sumaron 1,012,645.0, representando un  crecimiento promedio anual de 5.1%   en el periodo 2006 – 2016.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29"/>
    </row>
    <row r="8" spans="2:16" x14ac:dyDescent="0.25">
      <c r="B8" s="28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29"/>
    </row>
    <row r="9" spans="2:16" x14ac:dyDescent="0.25">
      <c r="B9" s="2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9"/>
    </row>
    <row r="10" spans="2:16" x14ac:dyDescent="0.25">
      <c r="B10" s="28"/>
      <c r="C10" s="12"/>
      <c r="D10" s="12"/>
      <c r="E10" s="12"/>
      <c r="F10" s="109" t="s">
        <v>19</v>
      </c>
      <c r="G10" s="109"/>
      <c r="H10" s="109"/>
      <c r="I10" s="109"/>
      <c r="J10" s="109"/>
      <c r="K10" s="109"/>
      <c r="L10" s="109"/>
      <c r="M10" s="12"/>
      <c r="N10" s="12"/>
      <c r="O10" s="12"/>
      <c r="P10" s="29"/>
    </row>
    <row r="11" spans="2:16" x14ac:dyDescent="0.25">
      <c r="B11" s="28"/>
      <c r="C11" s="12"/>
      <c r="D11" s="12"/>
      <c r="E11" s="12"/>
      <c r="F11" s="19" t="s">
        <v>18</v>
      </c>
      <c r="G11" s="20" t="s">
        <v>1</v>
      </c>
      <c r="H11" s="19" t="s">
        <v>15</v>
      </c>
      <c r="I11" s="20" t="s">
        <v>16</v>
      </c>
      <c r="J11" s="19" t="s">
        <v>15</v>
      </c>
      <c r="K11" s="19" t="s">
        <v>17</v>
      </c>
      <c r="L11" s="19" t="s">
        <v>15</v>
      </c>
      <c r="M11" s="12"/>
      <c r="N11" s="12"/>
      <c r="O11" s="12"/>
      <c r="P11" s="29"/>
    </row>
    <row r="12" spans="2:16" x14ac:dyDescent="0.25">
      <c r="B12" s="28"/>
      <c r="C12" s="12"/>
      <c r="D12" s="12"/>
      <c r="E12" s="12"/>
      <c r="F12" s="15">
        <v>2016</v>
      </c>
      <c r="G12" s="16">
        <v>976956</v>
      </c>
      <c r="H12" s="21">
        <f>+G12/G13-1</f>
        <v>-7.8512258209969543E-3</v>
      </c>
      <c r="I12" s="16">
        <v>35689</v>
      </c>
      <c r="J12" s="21">
        <f>+I12/I13-1</f>
        <v>-1.9209629548202711E-2</v>
      </c>
      <c r="K12" s="16">
        <f>+I12+G12</f>
        <v>1012645</v>
      </c>
      <c r="L12" s="59">
        <f>+K12/K13-1</f>
        <v>-8.2560047009279103E-3</v>
      </c>
      <c r="M12" s="12"/>
      <c r="N12" s="12"/>
      <c r="O12" s="12"/>
      <c r="P12" s="29"/>
    </row>
    <row r="13" spans="2:16" x14ac:dyDescent="0.25">
      <c r="B13" s="28"/>
      <c r="C13" s="12"/>
      <c r="D13" s="12"/>
      <c r="E13" s="12"/>
      <c r="F13" s="15" t="s">
        <v>14</v>
      </c>
      <c r="G13" s="16">
        <v>984687</v>
      </c>
      <c r="H13" s="17">
        <f t="shared" ref="H13:J24" si="0">+G13/G14-1</f>
        <v>-9.5786218156507119E-2</v>
      </c>
      <c r="I13" s="16">
        <v>36388</v>
      </c>
      <c r="J13" s="17">
        <f t="shared" si="0"/>
        <v>0.66657506641018593</v>
      </c>
      <c r="K13" s="16">
        <f t="shared" ref="K13:K25" si="1">+I13+G13</f>
        <v>1021075</v>
      </c>
      <c r="L13" s="17">
        <f t="shared" ref="L13" si="2">+K13/K14-1</f>
        <v>-8.0801597361257138E-2</v>
      </c>
      <c r="M13" s="12"/>
      <c r="N13" s="12"/>
      <c r="O13" s="12"/>
      <c r="P13" s="29"/>
    </row>
    <row r="14" spans="2:16" x14ac:dyDescent="0.25">
      <c r="B14" s="28"/>
      <c r="C14" s="12"/>
      <c r="D14" s="12"/>
      <c r="E14" s="12"/>
      <c r="F14" s="15" t="s">
        <v>13</v>
      </c>
      <c r="G14" s="16">
        <v>1088998</v>
      </c>
      <c r="H14" s="17">
        <f t="shared" si="0"/>
        <v>0.16397299235667018</v>
      </c>
      <c r="I14" s="16">
        <v>21834</v>
      </c>
      <c r="J14" s="17">
        <f t="shared" si="0"/>
        <v>-4.5549921314915198E-2</v>
      </c>
      <c r="K14" s="16">
        <f t="shared" si="1"/>
        <v>1110832</v>
      </c>
      <c r="L14" s="17">
        <f t="shared" ref="L14" si="3">+K14/K15-1</f>
        <v>0.15897222949660028</v>
      </c>
      <c r="M14" s="12"/>
      <c r="N14" s="12"/>
      <c r="O14" s="12"/>
      <c r="P14" s="29"/>
    </row>
    <row r="15" spans="2:16" x14ac:dyDescent="0.25">
      <c r="B15" s="28"/>
      <c r="C15" s="12"/>
      <c r="D15" s="12"/>
      <c r="E15" s="12"/>
      <c r="F15" s="15" t="s">
        <v>12</v>
      </c>
      <c r="G15" s="16">
        <v>935587</v>
      </c>
      <c r="H15" s="17">
        <f t="shared" si="0"/>
        <v>-3.404431935624086E-2</v>
      </c>
      <c r="I15" s="16">
        <v>22876</v>
      </c>
      <c r="J15" s="17">
        <f t="shared" si="0"/>
        <v>-0.30603082150224492</v>
      </c>
      <c r="K15" s="16">
        <f t="shared" si="1"/>
        <v>958463</v>
      </c>
      <c r="L15" s="17">
        <f t="shared" ref="L15" si="4">+K15/K16-1</f>
        <v>-4.2996430443573597E-2</v>
      </c>
      <c r="M15" s="12"/>
      <c r="N15" s="12"/>
      <c r="O15" s="12"/>
      <c r="P15" s="29"/>
    </row>
    <row r="16" spans="2:16" x14ac:dyDescent="0.25">
      <c r="B16" s="28"/>
      <c r="C16" s="12"/>
      <c r="D16" s="12"/>
      <c r="E16" s="12"/>
      <c r="F16" s="15" t="s">
        <v>11</v>
      </c>
      <c r="G16" s="16">
        <v>968561</v>
      </c>
      <c r="H16" s="17">
        <f t="shared" si="0"/>
        <v>8.1271678494598376E-2</v>
      </c>
      <c r="I16" s="16">
        <v>32964</v>
      </c>
      <c r="J16" s="17">
        <f t="shared" si="0"/>
        <v>2.640428446880061E-2</v>
      </c>
      <c r="K16" s="16">
        <f t="shared" si="1"/>
        <v>1001525</v>
      </c>
      <c r="L16" s="17">
        <f t="shared" ref="L16" si="5">+K16/K17-1</f>
        <v>7.9372589254825821E-2</v>
      </c>
      <c r="M16" s="12"/>
      <c r="N16" s="12"/>
      <c r="O16" s="12"/>
      <c r="P16" s="29"/>
    </row>
    <row r="17" spans="2:16" x14ac:dyDescent="0.25">
      <c r="B17" s="28"/>
      <c r="C17" s="12"/>
      <c r="D17" s="12"/>
      <c r="E17" s="12"/>
      <c r="F17" s="15" t="s">
        <v>10</v>
      </c>
      <c r="G17" s="16">
        <v>895761</v>
      </c>
      <c r="H17" s="17">
        <f t="shared" si="0"/>
        <v>-3.3933719102235971E-3</v>
      </c>
      <c r="I17" s="16">
        <v>32116</v>
      </c>
      <c r="J17" s="17">
        <f t="shared" si="0"/>
        <v>-6.7114093959731447E-3</v>
      </c>
      <c r="K17" s="16">
        <f t="shared" si="1"/>
        <v>927877</v>
      </c>
      <c r="L17" s="17">
        <f t="shared" ref="L17" si="6">+K17/K18-1</f>
        <v>-3.5085872861769785E-3</v>
      </c>
      <c r="M17" s="12"/>
      <c r="N17" s="13"/>
      <c r="O17" s="12"/>
      <c r="P17" s="29"/>
    </row>
    <row r="18" spans="2:16" x14ac:dyDescent="0.25">
      <c r="B18" s="28"/>
      <c r="C18" s="12"/>
      <c r="D18" s="12"/>
      <c r="E18" s="12"/>
      <c r="F18" s="15" t="s">
        <v>9</v>
      </c>
      <c r="G18" s="16">
        <v>898811</v>
      </c>
      <c r="H18" s="17">
        <f t="shared" si="0"/>
        <v>0.13156483379243311</v>
      </c>
      <c r="I18" s="16">
        <v>32333</v>
      </c>
      <c r="J18" s="17">
        <f t="shared" si="0"/>
        <v>0.38010073416424794</v>
      </c>
      <c r="K18" s="16">
        <f t="shared" si="1"/>
        <v>931144</v>
      </c>
      <c r="L18" s="17">
        <f t="shared" ref="L18" si="7">+K18/K19-1</f>
        <v>0.13868534588180048</v>
      </c>
      <c r="M18" s="12"/>
      <c r="N18" s="13"/>
      <c r="O18" s="12"/>
      <c r="P18" s="29"/>
    </row>
    <row r="19" spans="2:16" x14ac:dyDescent="0.25">
      <c r="B19" s="28"/>
      <c r="C19" s="12"/>
      <c r="D19" s="12"/>
      <c r="E19" s="12"/>
      <c r="F19" s="15" t="s">
        <v>8</v>
      </c>
      <c r="G19" s="16">
        <v>794308</v>
      </c>
      <c r="H19" s="17">
        <f t="shared" si="0"/>
        <v>2.4177827924387607E-4</v>
      </c>
      <c r="I19" s="16">
        <v>23428</v>
      </c>
      <c r="J19" s="17">
        <f t="shared" si="0"/>
        <v>-5.0498500445813388E-2</v>
      </c>
      <c r="K19" s="16">
        <f t="shared" si="1"/>
        <v>817736</v>
      </c>
      <c r="L19" s="17">
        <f t="shared" ref="L19" si="8">+K19/K20-1</f>
        <v>-1.2872653549750313E-3</v>
      </c>
      <c r="M19" s="12"/>
      <c r="N19" s="12"/>
      <c r="O19" s="12"/>
      <c r="P19" s="29"/>
    </row>
    <row r="20" spans="2:16" x14ac:dyDescent="0.25">
      <c r="B20" s="28"/>
      <c r="C20" s="12"/>
      <c r="D20" s="12"/>
      <c r="E20" s="12"/>
      <c r="F20" s="15" t="s">
        <v>7</v>
      </c>
      <c r="G20" s="16">
        <v>794116</v>
      </c>
      <c r="H20" s="17">
        <f t="shared" si="0"/>
        <v>0.1780476045661219</v>
      </c>
      <c r="I20" s="16">
        <v>24674</v>
      </c>
      <c r="J20" s="17">
        <f t="shared" si="0"/>
        <v>-0.28811309867282164</v>
      </c>
      <c r="K20" s="16">
        <f t="shared" si="1"/>
        <v>818790</v>
      </c>
      <c r="L20" s="17">
        <f t="shared" ref="L20" si="9">+K20/K21-1</f>
        <v>0.15525110933961672</v>
      </c>
      <c r="M20" s="12"/>
      <c r="N20" s="132" t="s">
        <v>22</v>
      </c>
      <c r="O20" s="132"/>
      <c r="P20" s="29"/>
    </row>
    <row r="21" spans="2:16" x14ac:dyDescent="0.25">
      <c r="B21" s="28"/>
      <c r="C21" s="12"/>
      <c r="D21" s="12"/>
      <c r="E21" s="12"/>
      <c r="F21" s="15" t="s">
        <v>6</v>
      </c>
      <c r="G21" s="16">
        <v>674095</v>
      </c>
      <c r="H21" s="17">
        <f t="shared" si="0"/>
        <v>0.1431849324360992</v>
      </c>
      <c r="I21" s="16">
        <v>34660</v>
      </c>
      <c r="J21" s="17">
        <f t="shared" si="0"/>
        <v>0.43169895493411548</v>
      </c>
      <c r="K21" s="16">
        <f t="shared" si="1"/>
        <v>708755</v>
      </c>
      <c r="L21" s="17">
        <f t="shared" ref="L21" si="10">+K21/K22-1</f>
        <v>0.15456291447905346</v>
      </c>
      <c r="M21" s="12"/>
      <c r="N21" s="132"/>
      <c r="O21" s="132"/>
      <c r="P21" s="29"/>
    </row>
    <row r="22" spans="2:16" x14ac:dyDescent="0.25">
      <c r="B22" s="28"/>
      <c r="C22" s="12"/>
      <c r="D22" s="12"/>
      <c r="E22" s="12"/>
      <c r="F22" s="15" t="s">
        <v>5</v>
      </c>
      <c r="G22" s="16">
        <v>589664</v>
      </c>
      <c r="H22" s="17">
        <f t="shared" si="0"/>
        <v>0.28528146265546606</v>
      </c>
      <c r="I22" s="16">
        <v>24209</v>
      </c>
      <c r="J22" s="17">
        <f t="shared" si="0"/>
        <v>-0.23299432880271198</v>
      </c>
      <c r="K22" s="16">
        <f t="shared" si="1"/>
        <v>613873</v>
      </c>
      <c r="L22" s="17">
        <f t="shared" ref="L22" si="11">+K22/K23-1</f>
        <v>0.25192058652581339</v>
      </c>
      <c r="M22" s="12"/>
      <c r="N22" s="33">
        <f>+(K12/K22)^(1/10)-1</f>
        <v>5.1327123495161331E-2</v>
      </c>
      <c r="O22" s="12"/>
      <c r="P22" s="29"/>
    </row>
    <row r="23" spans="2:16" x14ac:dyDescent="0.25">
      <c r="B23" s="28"/>
      <c r="C23" s="12"/>
      <c r="D23" s="12"/>
      <c r="E23" s="12"/>
      <c r="F23" s="15" t="s">
        <v>4</v>
      </c>
      <c r="G23" s="16">
        <v>458782</v>
      </c>
      <c r="H23" s="17">
        <f t="shared" si="0"/>
        <v>0.18499634517084718</v>
      </c>
      <c r="I23" s="16">
        <v>31563</v>
      </c>
      <c r="J23" s="17">
        <f t="shared" si="0"/>
        <v>0.17895562528014342</v>
      </c>
      <c r="K23" s="16">
        <f t="shared" si="1"/>
        <v>490345</v>
      </c>
      <c r="L23" s="17">
        <f t="shared" ref="L23" si="12">+K23/K24-1</f>
        <v>0.18460564683485892</v>
      </c>
      <c r="M23" s="12"/>
      <c r="N23" s="13"/>
      <c r="O23" s="12"/>
      <c r="P23" s="29"/>
    </row>
    <row r="24" spans="2:16" x14ac:dyDescent="0.25">
      <c r="B24" s="28"/>
      <c r="C24" s="12"/>
      <c r="D24" s="12"/>
      <c r="E24" s="12"/>
      <c r="F24" s="15" t="s">
        <v>3</v>
      </c>
      <c r="G24" s="16">
        <v>387159</v>
      </c>
      <c r="H24" s="17">
        <f t="shared" si="0"/>
        <v>8.991942975862699E-2</v>
      </c>
      <c r="I24" s="16">
        <v>26772</v>
      </c>
      <c r="J24" s="17">
        <f t="shared" si="0"/>
        <v>0.1563080378352697</v>
      </c>
      <c r="K24" s="16">
        <f t="shared" si="1"/>
        <v>413931</v>
      </c>
      <c r="L24" s="17">
        <f t="shared" ref="L24" si="13">+K24/K25-1</f>
        <v>9.3981832645736674E-2</v>
      </c>
      <c r="M24" s="12"/>
      <c r="N24" s="12"/>
      <c r="O24" s="12"/>
      <c r="P24" s="29"/>
    </row>
    <row r="25" spans="2:16" x14ac:dyDescent="0.25">
      <c r="B25" s="28"/>
      <c r="C25" s="12"/>
      <c r="D25" s="12"/>
      <c r="E25" s="12"/>
      <c r="F25" s="15" t="s">
        <v>2</v>
      </c>
      <c r="G25" s="16">
        <v>355218</v>
      </c>
      <c r="H25" s="18"/>
      <c r="I25" s="16">
        <v>23153</v>
      </c>
      <c r="J25" s="18"/>
      <c r="K25" s="16">
        <f t="shared" si="1"/>
        <v>378371</v>
      </c>
      <c r="L25" s="18"/>
      <c r="M25" s="12"/>
      <c r="N25" s="13"/>
      <c r="O25" s="12"/>
      <c r="P25" s="29"/>
    </row>
    <row r="26" spans="2:16" x14ac:dyDescent="0.25">
      <c r="B26" s="28"/>
      <c r="C26" s="131" t="s">
        <v>21</v>
      </c>
      <c r="D26" s="131"/>
      <c r="E26" s="12"/>
      <c r="F26" s="130" t="s">
        <v>23</v>
      </c>
      <c r="G26" s="130"/>
      <c r="H26" s="130"/>
      <c r="I26" s="130"/>
      <c r="J26" s="130"/>
      <c r="K26" s="130"/>
      <c r="L26" s="130"/>
      <c r="M26" s="12"/>
      <c r="N26" s="12"/>
      <c r="O26" s="12"/>
      <c r="P26" s="29"/>
    </row>
    <row r="27" spans="2:16" x14ac:dyDescent="0.25">
      <c r="B27" s="28"/>
      <c r="C27" s="131"/>
      <c r="D27" s="131"/>
      <c r="E27" s="12"/>
      <c r="F27" s="23">
        <v>2016</v>
      </c>
      <c r="G27" s="22">
        <f>+G12/K12</f>
        <v>0.96475665213376849</v>
      </c>
      <c r="H27" s="24"/>
      <c r="I27" s="22">
        <f>+I12/K12</f>
        <v>3.5243347866231504E-2</v>
      </c>
      <c r="J27" s="24"/>
      <c r="K27" s="22">
        <f>+I27+G27</f>
        <v>1</v>
      </c>
      <c r="L27" s="24"/>
      <c r="M27" s="12"/>
      <c r="N27" s="12"/>
      <c r="O27" s="12"/>
      <c r="P27" s="29"/>
    </row>
    <row r="28" spans="2:16" x14ac:dyDescent="0.25">
      <c r="B28" s="28"/>
      <c r="C28" s="131"/>
      <c r="D28" s="131"/>
      <c r="E28" s="12"/>
      <c r="F28" s="23">
        <v>2011</v>
      </c>
      <c r="G28" s="22">
        <f>+G17/K17</f>
        <v>0.96538765375152091</v>
      </c>
      <c r="H28" s="24"/>
      <c r="I28" s="22">
        <f>+I17/K17</f>
        <v>3.4612346248479052E-2</v>
      </c>
      <c r="J28" s="24"/>
      <c r="K28" s="22">
        <f>+I28+G28</f>
        <v>1</v>
      </c>
      <c r="L28" s="24"/>
      <c r="M28" s="12"/>
      <c r="N28" s="12"/>
      <c r="O28" s="12"/>
      <c r="P28" s="29"/>
    </row>
    <row r="29" spans="2:16" x14ac:dyDescent="0.25">
      <c r="B29" s="28"/>
      <c r="C29" s="131"/>
      <c r="D29" s="131"/>
      <c r="E29" s="12"/>
      <c r="F29" s="23">
        <v>2006</v>
      </c>
      <c r="G29" s="22">
        <f>+G22/K22</f>
        <v>0.96056350417757419</v>
      </c>
      <c r="H29" s="24"/>
      <c r="I29" s="22">
        <f>+I22/K22</f>
        <v>3.943649582242581E-2</v>
      </c>
      <c r="J29" s="24"/>
      <c r="K29" s="22">
        <f>+I29+G29</f>
        <v>1</v>
      </c>
      <c r="L29" s="24"/>
      <c r="M29" s="12"/>
      <c r="N29" s="12"/>
      <c r="O29" s="12"/>
      <c r="P29" s="29"/>
    </row>
    <row r="30" spans="2:16" x14ac:dyDescent="0.25">
      <c r="B30" s="28"/>
      <c r="C30" s="12"/>
      <c r="D30" s="12"/>
      <c r="E30" s="12"/>
      <c r="F30" s="133" t="s">
        <v>26</v>
      </c>
      <c r="G30" s="133"/>
      <c r="H30" s="133"/>
      <c r="I30" s="133"/>
      <c r="J30" s="133"/>
      <c r="K30" s="133"/>
      <c r="L30" s="133"/>
      <c r="M30" s="12"/>
      <c r="N30" s="12"/>
      <c r="O30" s="12"/>
      <c r="P30" s="29"/>
    </row>
    <row r="31" spans="2:16" x14ac:dyDescent="0.25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2" spans="2:16" x14ac:dyDescent="0.25">
      <c r="B32" s="14"/>
    </row>
    <row r="34" spans="2:16" x14ac:dyDescent="0.25">
      <c r="B34" s="25" t="s">
        <v>127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2:16" x14ac:dyDescent="0.25">
      <c r="B35" s="28"/>
      <c r="C35" s="100" t="str">
        <f>+CONCATENATE("Sin considerar a los residentes de esta región, entre las principales regiones de procedencia de los huespedes nacionales figuran ",E41," con ",FIXED(F41,0)," arribos en esta región (equivalente al ",FIXED(G41*100,1),"% de este total), ",E42," con ",FIXED(F42,0)," arribos (",FIXED(G42*100,1),"%)  y ",E43," con ",FIXED(F43,0)," arribos (",FIXED(G43*100,1)," %). En tanto  ",J41," es el principal lugar de procedencia de los huespedes del exterior con ",FIXED(K41,0),"  arribos (equivalente al ",FIXED(L41*100,1)," % de los arribos del exterior), le sigue ",J42,"  con  ",FIXED(K42,0),"  arribos (",FIXED(L42*100,1)," %) y ",J43," con ",FIXED(K43,0)," (",FIXED(L43*100,1)," %) entre las principales.")</f>
        <v>Sin considerar a los residentes de esta región, entre las principales regiones de procedencia de los huespedes nacionales figuran LIMA METROPOLITANA Y CALLAO con 227,441 arribos en esta región (equivalente al 49.2% de este total), LA LIBERTAD con 67,643 arribos (14.6%)  y LIMA PROVINCIAS con 66,000 arribos (14.3 %). En tanto  ESTADOS UNIDOS (USA) es el principal lugar de procedencia de los huespedes del exterior con 5,620  arribos (equivalente al 15.7 % de los arribos del exterior), le sigue FRANCIA  con  3,353  arribos (9.4 %) y REPUBLICA POPULAR CHINA con 3,133 (8.8 %) entre las principales.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29"/>
    </row>
    <row r="36" spans="2:16" ht="18.75" customHeight="1" x14ac:dyDescent="0.25">
      <c r="B36" s="28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29"/>
    </row>
    <row r="37" spans="2:16" x14ac:dyDescent="0.25">
      <c r="B37" s="2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9"/>
    </row>
    <row r="38" spans="2:16" ht="15" customHeight="1" x14ac:dyDescent="0.25">
      <c r="B38" s="28"/>
      <c r="C38" s="12"/>
      <c r="D38" s="12"/>
      <c r="E38" s="101" t="s">
        <v>40</v>
      </c>
      <c r="F38" s="101"/>
      <c r="G38" s="101"/>
      <c r="H38" s="101"/>
      <c r="I38" s="12"/>
      <c r="J38" s="101" t="s">
        <v>39</v>
      </c>
      <c r="K38" s="101"/>
      <c r="L38" s="101"/>
      <c r="M38" s="12"/>
      <c r="N38" s="12"/>
      <c r="O38" s="12"/>
      <c r="P38" s="29"/>
    </row>
    <row r="39" spans="2:16" ht="15" customHeight="1" x14ac:dyDescent="0.25">
      <c r="B39" s="28"/>
      <c r="C39" s="12"/>
      <c r="D39" s="12"/>
      <c r="E39" s="101"/>
      <c r="F39" s="101"/>
      <c r="G39" s="101"/>
      <c r="H39" s="101"/>
      <c r="I39" s="12"/>
      <c r="J39" s="101"/>
      <c r="K39" s="101"/>
      <c r="L39" s="101"/>
      <c r="M39" s="12"/>
      <c r="N39" s="12"/>
      <c r="O39" s="12"/>
      <c r="P39" s="29"/>
    </row>
    <row r="40" spans="2:16" x14ac:dyDescent="0.25">
      <c r="B40" s="28"/>
      <c r="C40" s="12"/>
      <c r="D40" s="12"/>
      <c r="E40" s="48" t="s">
        <v>27</v>
      </c>
      <c r="F40" s="48" t="s">
        <v>37</v>
      </c>
      <c r="G40" s="48" t="s">
        <v>42</v>
      </c>
      <c r="H40" s="48" t="s">
        <v>38</v>
      </c>
      <c r="I40" s="12"/>
      <c r="J40" s="48" t="s">
        <v>36</v>
      </c>
      <c r="K40" s="48" t="s">
        <v>37</v>
      </c>
      <c r="L40" s="48" t="s">
        <v>38</v>
      </c>
      <c r="M40" s="12"/>
      <c r="N40" s="12"/>
      <c r="O40" s="12"/>
      <c r="P40" s="29"/>
    </row>
    <row r="41" spans="2:16" ht="15" customHeight="1" x14ac:dyDescent="0.25">
      <c r="B41" s="28"/>
      <c r="C41" s="12"/>
      <c r="D41" s="64"/>
      <c r="E41" s="55" t="s">
        <v>82</v>
      </c>
      <c r="F41" s="72">
        <v>227441</v>
      </c>
      <c r="G41" s="50">
        <f t="shared" ref="G41:G49" si="14">+F41/F$49</f>
        <v>0.49193025106846849</v>
      </c>
      <c r="H41" s="50">
        <f t="shared" ref="H41:H48" si="15">+F41/F$52</f>
        <v>0.23280577630927085</v>
      </c>
      <c r="I41" s="12"/>
      <c r="J41" s="55" t="s">
        <v>102</v>
      </c>
      <c r="K41" s="73">
        <v>5620</v>
      </c>
      <c r="L41" s="50">
        <f t="shared" ref="L41:L52" si="16">+K41/K$52</f>
        <v>0.15747148981478887</v>
      </c>
      <c r="M41" s="12"/>
      <c r="N41" s="12"/>
      <c r="O41" s="12"/>
      <c r="P41" s="29"/>
    </row>
    <row r="42" spans="2:16" x14ac:dyDescent="0.25">
      <c r="B42" s="28"/>
      <c r="C42" s="12"/>
      <c r="D42" s="51"/>
      <c r="E42" s="55" t="s">
        <v>83</v>
      </c>
      <c r="F42" s="72">
        <v>67643</v>
      </c>
      <c r="G42" s="50">
        <f t="shared" si="14"/>
        <v>0.14630448324191511</v>
      </c>
      <c r="H42" s="50">
        <f t="shared" si="15"/>
        <v>6.9238532748660125E-2</v>
      </c>
      <c r="I42" s="12"/>
      <c r="J42" s="55" t="s">
        <v>103</v>
      </c>
      <c r="K42" s="73">
        <v>3353</v>
      </c>
      <c r="L42" s="50">
        <f t="shared" si="16"/>
        <v>9.3950516966011935E-2</v>
      </c>
      <c r="M42" s="12"/>
      <c r="N42" s="12"/>
      <c r="O42" s="12"/>
      <c r="P42" s="29"/>
    </row>
    <row r="43" spans="2:16" x14ac:dyDescent="0.25">
      <c r="B43" s="28"/>
      <c r="C43" s="12"/>
      <c r="D43" s="12"/>
      <c r="E43" s="55" t="s">
        <v>84</v>
      </c>
      <c r="F43" s="72">
        <v>66000</v>
      </c>
      <c r="G43" s="50">
        <f t="shared" si="14"/>
        <v>0.14275085217932967</v>
      </c>
      <c r="H43" s="50">
        <f t="shared" si="15"/>
        <v>6.7556778401483789E-2</v>
      </c>
      <c r="I43" s="12"/>
      <c r="J43" s="55" t="s">
        <v>104</v>
      </c>
      <c r="K43" s="73">
        <v>3133</v>
      </c>
      <c r="L43" s="50">
        <f t="shared" si="16"/>
        <v>8.7786152596037989E-2</v>
      </c>
      <c r="M43" s="12"/>
      <c r="N43" s="12"/>
      <c r="O43" s="12"/>
      <c r="P43" s="29"/>
    </row>
    <row r="44" spans="2:16" x14ac:dyDescent="0.25">
      <c r="B44" s="28"/>
      <c r="C44" s="12"/>
      <c r="D44" s="12"/>
      <c r="E44" s="55" t="s">
        <v>85</v>
      </c>
      <c r="F44" s="72">
        <v>26824</v>
      </c>
      <c r="G44" s="50">
        <f t="shared" si="14"/>
        <v>5.8017406952399077E-2</v>
      </c>
      <c r="H44" s="50">
        <f t="shared" si="15"/>
        <v>2.7456712482445474E-2</v>
      </c>
      <c r="I44" s="12"/>
      <c r="J44" s="55" t="s">
        <v>105</v>
      </c>
      <c r="K44" s="73">
        <v>3112</v>
      </c>
      <c r="L44" s="50">
        <f t="shared" si="16"/>
        <v>8.719773599708594E-2</v>
      </c>
      <c r="M44" s="12"/>
      <c r="N44" s="12"/>
      <c r="O44" s="12"/>
      <c r="P44" s="29"/>
    </row>
    <row r="45" spans="2:16" x14ac:dyDescent="0.25">
      <c r="B45" s="28"/>
      <c r="C45" s="12"/>
      <c r="D45" s="12"/>
      <c r="E45" s="55" t="s">
        <v>86</v>
      </c>
      <c r="F45" s="72">
        <v>21676</v>
      </c>
      <c r="G45" s="50">
        <f t="shared" si="14"/>
        <v>4.6882840482411363E-2</v>
      </c>
      <c r="H45" s="50">
        <f t="shared" si="15"/>
        <v>2.2187283767129737E-2</v>
      </c>
      <c r="I45" s="12"/>
      <c r="J45" s="55" t="s">
        <v>106</v>
      </c>
      <c r="K45" s="73">
        <v>2097</v>
      </c>
      <c r="L45" s="50">
        <f t="shared" si="16"/>
        <v>5.8757600381069801E-2</v>
      </c>
      <c r="M45" s="12"/>
      <c r="N45" s="12"/>
      <c r="O45" s="12"/>
      <c r="P45" s="29"/>
    </row>
    <row r="46" spans="2:16" x14ac:dyDescent="0.25">
      <c r="B46" s="28"/>
      <c r="C46" s="12"/>
      <c r="D46" s="12"/>
      <c r="E46" s="55" t="s">
        <v>87</v>
      </c>
      <c r="F46" s="72">
        <v>7848</v>
      </c>
      <c r="G46" s="50">
        <f t="shared" si="14"/>
        <v>1.6974374059142112E-2</v>
      </c>
      <c r="H46" s="50">
        <f t="shared" si="15"/>
        <v>8.0331151044673449E-3</v>
      </c>
      <c r="I46" s="12"/>
      <c r="J46" s="55" t="s">
        <v>107</v>
      </c>
      <c r="K46" s="73">
        <v>1606</v>
      </c>
      <c r="L46" s="50">
        <f t="shared" si="16"/>
        <v>4.499985990080977E-2</v>
      </c>
      <c r="M46" s="12"/>
      <c r="N46" s="12"/>
      <c r="O46" s="12"/>
      <c r="P46" s="29"/>
    </row>
    <row r="47" spans="2:16" x14ac:dyDescent="0.25">
      <c r="B47" s="28"/>
      <c r="C47" s="12"/>
      <c r="D47" s="12"/>
      <c r="E47" s="55" t="s">
        <v>88</v>
      </c>
      <c r="F47" s="72">
        <v>6972</v>
      </c>
      <c r="G47" s="50">
        <f t="shared" si="14"/>
        <v>1.5079680930216463E-2</v>
      </c>
      <c r="H47" s="50">
        <f t="shared" si="15"/>
        <v>7.1364524093203785E-3</v>
      </c>
      <c r="I47" s="12"/>
      <c r="J47" s="55" t="s">
        <v>108</v>
      </c>
      <c r="K47" s="73">
        <v>1415</v>
      </c>
      <c r="L47" s="50">
        <f t="shared" si="16"/>
        <v>3.9648070834150576E-2</v>
      </c>
      <c r="M47" s="12"/>
      <c r="N47" s="12"/>
      <c r="O47" s="12"/>
      <c r="P47" s="29"/>
    </row>
    <row r="48" spans="2:16" x14ac:dyDescent="0.25">
      <c r="B48" s="28"/>
      <c r="C48" s="12"/>
      <c r="D48" s="12"/>
      <c r="E48" s="55" t="s">
        <v>89</v>
      </c>
      <c r="F48" s="72">
        <v>37940</v>
      </c>
      <c r="G48" s="50">
        <f t="shared" si="14"/>
        <v>8.2060111086117701E-2</v>
      </c>
      <c r="H48" s="50">
        <f t="shared" si="15"/>
        <v>3.8834911705337802E-2</v>
      </c>
      <c r="I48" s="12"/>
      <c r="J48" s="55" t="s">
        <v>109</v>
      </c>
      <c r="K48" s="73">
        <v>1229</v>
      </c>
      <c r="L48" s="50">
        <f t="shared" si="16"/>
        <v>3.4436380957718067E-2</v>
      </c>
      <c r="M48" s="12"/>
      <c r="N48" s="12"/>
      <c r="O48" s="12"/>
      <c r="P48" s="29"/>
    </row>
    <row r="49" spans="2:16" x14ac:dyDescent="0.25">
      <c r="B49" s="28"/>
      <c r="C49" s="12"/>
      <c r="D49" s="12"/>
      <c r="E49" s="52" t="s">
        <v>17</v>
      </c>
      <c r="F49" s="53">
        <f>SUM(F41:F48)</f>
        <v>462344</v>
      </c>
      <c r="G49" s="54">
        <f t="shared" si="14"/>
        <v>1</v>
      </c>
      <c r="H49" s="50"/>
      <c r="I49" s="12"/>
      <c r="J49" s="55" t="s">
        <v>110</v>
      </c>
      <c r="K49" s="73">
        <v>1065</v>
      </c>
      <c r="L49" s="50">
        <f t="shared" si="16"/>
        <v>2.9841127518282943E-2</v>
      </c>
      <c r="M49" s="12"/>
      <c r="N49" s="12"/>
      <c r="O49" s="12"/>
      <c r="P49" s="29"/>
    </row>
    <row r="50" spans="2:16" x14ac:dyDescent="0.25">
      <c r="B50" s="28"/>
      <c r="C50" s="12"/>
      <c r="D50" s="12"/>
      <c r="E50" s="8"/>
      <c r="F50" s="49"/>
      <c r="G50" s="8"/>
      <c r="H50" s="50"/>
      <c r="I50" s="12"/>
      <c r="J50" s="55" t="s">
        <v>111</v>
      </c>
      <c r="K50" s="73">
        <v>969</v>
      </c>
      <c r="L50" s="50">
        <f t="shared" si="16"/>
        <v>2.715122306593068E-2</v>
      </c>
      <c r="M50" s="12"/>
      <c r="N50" s="12"/>
      <c r="O50" s="12"/>
      <c r="P50" s="29"/>
    </row>
    <row r="51" spans="2:16" x14ac:dyDescent="0.25">
      <c r="B51" s="28"/>
      <c r="C51" s="12"/>
      <c r="D51" s="12"/>
      <c r="E51" s="55" t="s">
        <v>90</v>
      </c>
      <c r="F51" s="73">
        <v>514612</v>
      </c>
      <c r="G51" s="8"/>
      <c r="H51" s="50">
        <f>+F51/F$52</f>
        <v>0.52675043707188451</v>
      </c>
      <c r="I51" s="12"/>
      <c r="J51" s="55" t="s">
        <v>89</v>
      </c>
      <c r="K51" s="73">
        <v>12090</v>
      </c>
      <c r="L51" s="50">
        <f t="shared" si="16"/>
        <v>0.33875984196811343</v>
      </c>
      <c r="M51" s="12"/>
      <c r="N51" s="12"/>
      <c r="O51" s="12"/>
      <c r="P51" s="29"/>
    </row>
    <row r="52" spans="2:16" x14ac:dyDescent="0.25">
      <c r="B52" s="28"/>
      <c r="C52" s="12"/>
      <c r="D52" s="12"/>
      <c r="E52" s="52" t="s">
        <v>17</v>
      </c>
      <c r="F52" s="53">
        <f>+F51+F49</f>
        <v>976956</v>
      </c>
      <c r="G52" s="52"/>
      <c r="H52" s="54">
        <f>+F52/F$52</f>
        <v>1</v>
      </c>
      <c r="I52" s="12"/>
      <c r="J52" s="52" t="s">
        <v>17</v>
      </c>
      <c r="K52" s="53">
        <f>SUM(K41:K51)</f>
        <v>35689</v>
      </c>
      <c r="L52" s="54">
        <f t="shared" si="16"/>
        <v>1</v>
      </c>
      <c r="M52" s="12"/>
      <c r="N52" s="12"/>
      <c r="O52" s="12"/>
      <c r="P52" s="29"/>
    </row>
    <row r="53" spans="2:16" x14ac:dyDescent="0.25">
      <c r="B53" s="28"/>
      <c r="C53" s="12"/>
      <c r="D53" s="12"/>
      <c r="E53" s="55" t="s">
        <v>41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29"/>
    </row>
    <row r="54" spans="2:16" x14ac:dyDescent="0.25">
      <c r="B54" s="28"/>
      <c r="C54" s="12"/>
      <c r="D54" s="12"/>
      <c r="E54" s="102" t="s">
        <v>43</v>
      </c>
      <c r="F54" s="102"/>
      <c r="G54" s="102"/>
      <c r="H54" s="102"/>
      <c r="I54" s="102"/>
      <c r="J54" s="102"/>
      <c r="K54" s="102"/>
      <c r="L54" s="102"/>
      <c r="M54" s="12"/>
      <c r="N54" s="12"/>
      <c r="O54" s="12"/>
      <c r="P54" s="29"/>
    </row>
    <row r="55" spans="2:16" x14ac:dyDescent="0.25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</row>
    <row r="57" spans="2:16" x14ac:dyDescent="0.25"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2:16" x14ac:dyDescent="0.25">
      <c r="B58" s="25" t="s">
        <v>54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7"/>
    </row>
    <row r="59" spans="2:16" x14ac:dyDescent="0.25">
      <c r="B59" s="28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29"/>
    </row>
    <row r="60" spans="2:16" x14ac:dyDescent="0.25">
      <c r="B60" s="28"/>
      <c r="C60" s="79"/>
      <c r="D60" s="122" t="s">
        <v>62</v>
      </c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79"/>
      <c r="P60" s="29"/>
    </row>
    <row r="61" spans="2:16" x14ac:dyDescent="0.25">
      <c r="B61" s="28"/>
      <c r="C61" s="79"/>
      <c r="D61" s="123" t="s">
        <v>53</v>
      </c>
      <c r="E61" s="124"/>
      <c r="F61" s="128" t="s">
        <v>14</v>
      </c>
      <c r="G61" s="128"/>
      <c r="H61" s="128"/>
      <c r="I61" s="128" t="s">
        <v>49</v>
      </c>
      <c r="J61" s="128"/>
      <c r="K61" s="128"/>
      <c r="L61" s="128" t="s">
        <v>52</v>
      </c>
      <c r="M61" s="128"/>
      <c r="N61" s="128"/>
      <c r="O61" s="79"/>
      <c r="P61" s="29"/>
    </row>
    <row r="62" spans="2:16" x14ac:dyDescent="0.25">
      <c r="B62" s="28"/>
      <c r="C62" s="79"/>
      <c r="D62" s="125"/>
      <c r="E62" s="126"/>
      <c r="F62" s="75" t="s">
        <v>50</v>
      </c>
      <c r="G62" s="75" t="s">
        <v>51</v>
      </c>
      <c r="H62" s="75" t="s">
        <v>17</v>
      </c>
      <c r="I62" s="75" t="s">
        <v>50</v>
      </c>
      <c r="J62" s="75" t="s">
        <v>51</v>
      </c>
      <c r="K62" s="75" t="s">
        <v>17</v>
      </c>
      <c r="L62" s="75" t="s">
        <v>50</v>
      </c>
      <c r="M62" s="75" t="s">
        <v>51</v>
      </c>
      <c r="N62" s="75" t="s">
        <v>17</v>
      </c>
      <c r="O62" s="79"/>
      <c r="P62" s="29"/>
    </row>
    <row r="63" spans="2:16" x14ac:dyDescent="0.25">
      <c r="B63" s="28"/>
      <c r="C63" s="79"/>
      <c r="D63" s="74" t="s">
        <v>120</v>
      </c>
      <c r="E63" s="80"/>
      <c r="F63" s="76">
        <v>70917</v>
      </c>
      <c r="G63" s="77">
        <v>9141</v>
      </c>
      <c r="H63" s="77">
        <v>80058</v>
      </c>
      <c r="I63" s="77">
        <v>84809</v>
      </c>
      <c r="J63" s="77">
        <v>7894</v>
      </c>
      <c r="K63" s="77">
        <v>92703</v>
      </c>
      <c r="L63" s="78">
        <f t="shared" ref="L63:N64" si="17">+I63/F63-1</f>
        <v>0.19589097113527076</v>
      </c>
      <c r="M63" s="78">
        <f t="shared" si="17"/>
        <v>-0.13641833497429168</v>
      </c>
      <c r="N63" s="78">
        <f t="shared" si="17"/>
        <v>0.15794798770891094</v>
      </c>
      <c r="O63" s="83">
        <f>+K63-H63</f>
        <v>12645</v>
      </c>
      <c r="P63" s="29"/>
    </row>
    <row r="64" spans="2:16" x14ac:dyDescent="0.25">
      <c r="B64" s="28"/>
      <c r="C64" s="79"/>
      <c r="D64" s="74" t="s">
        <v>121</v>
      </c>
      <c r="E64" s="80"/>
      <c r="F64" s="76">
        <v>200189</v>
      </c>
      <c r="G64" s="77">
        <v>48971</v>
      </c>
      <c r="H64" s="77">
        <v>249160</v>
      </c>
      <c r="I64" s="77">
        <v>194887</v>
      </c>
      <c r="J64" s="77">
        <v>66264</v>
      </c>
      <c r="K64" s="77">
        <v>261151</v>
      </c>
      <c r="L64" s="78">
        <f t="shared" si="17"/>
        <v>-2.64849717017418E-2</v>
      </c>
      <c r="M64" s="78">
        <f t="shared" si="17"/>
        <v>0.3531273610912582</v>
      </c>
      <c r="N64" s="78">
        <f t="shared" si="17"/>
        <v>4.8125702359929301E-2</v>
      </c>
      <c r="O64" s="83">
        <f>+K64-H64</f>
        <v>11991</v>
      </c>
      <c r="P64" s="29"/>
    </row>
    <row r="65" spans="2:16" x14ac:dyDescent="0.25">
      <c r="B65" s="28"/>
      <c r="C65" s="79"/>
      <c r="D65" s="121" t="s">
        <v>55</v>
      </c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84"/>
      <c r="P65" s="29"/>
    </row>
    <row r="66" spans="2:16" x14ac:dyDescent="0.25">
      <c r="B66" s="28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4"/>
      <c r="P66" s="29"/>
    </row>
    <row r="67" spans="2:16" x14ac:dyDescent="0.25">
      <c r="B67" s="28"/>
      <c r="C67" s="79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4"/>
      <c r="P67" s="29"/>
    </row>
    <row r="68" spans="2:16" x14ac:dyDescent="0.25">
      <c r="B68" s="28"/>
      <c r="C68" s="79"/>
      <c r="D68" s="122" t="s">
        <v>62</v>
      </c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84"/>
      <c r="P68" s="29"/>
    </row>
    <row r="69" spans="2:16" x14ac:dyDescent="0.25">
      <c r="B69" s="28"/>
      <c r="C69" s="79"/>
      <c r="D69" s="123" t="s">
        <v>53</v>
      </c>
      <c r="E69" s="124"/>
      <c r="F69" s="127" t="s">
        <v>63</v>
      </c>
      <c r="G69" s="127"/>
      <c r="H69" s="127"/>
      <c r="I69" s="127" t="s">
        <v>64</v>
      </c>
      <c r="J69" s="127"/>
      <c r="K69" s="127"/>
      <c r="L69" s="128" t="s">
        <v>52</v>
      </c>
      <c r="M69" s="128"/>
      <c r="N69" s="128"/>
      <c r="O69" s="84"/>
      <c r="P69" s="29"/>
    </row>
    <row r="70" spans="2:16" x14ac:dyDescent="0.25">
      <c r="B70" s="28"/>
      <c r="C70" s="79"/>
      <c r="D70" s="125"/>
      <c r="E70" s="126"/>
      <c r="F70" s="75" t="s">
        <v>50</v>
      </c>
      <c r="G70" s="75" t="s">
        <v>51</v>
      </c>
      <c r="H70" s="75" t="s">
        <v>17</v>
      </c>
      <c r="I70" s="75" t="s">
        <v>50</v>
      </c>
      <c r="J70" s="75" t="s">
        <v>51</v>
      </c>
      <c r="K70" s="75" t="s">
        <v>17</v>
      </c>
      <c r="L70" s="75" t="s">
        <v>50</v>
      </c>
      <c r="M70" s="75" t="s">
        <v>51</v>
      </c>
      <c r="N70" s="75" t="s">
        <v>17</v>
      </c>
      <c r="O70" s="84"/>
      <c r="P70" s="29"/>
    </row>
    <row r="71" spans="2:16" x14ac:dyDescent="0.25">
      <c r="B71" s="28"/>
      <c r="C71" s="79"/>
      <c r="D71" s="74" t="s">
        <v>120</v>
      </c>
      <c r="E71" s="80"/>
      <c r="F71" s="76">
        <v>14135</v>
      </c>
      <c r="G71" s="77">
        <v>1475</v>
      </c>
      <c r="H71" s="77">
        <v>15610</v>
      </c>
      <c r="I71" s="77">
        <v>9638</v>
      </c>
      <c r="J71" s="77">
        <v>1249</v>
      </c>
      <c r="K71" s="77">
        <v>10887</v>
      </c>
      <c r="L71" s="78">
        <f t="shared" ref="L71:L72" si="18">+I71/F71-1</f>
        <v>-0.31814644499469402</v>
      </c>
      <c r="M71" s="78">
        <f t="shared" ref="M71:M72" si="19">+J71/G71-1</f>
        <v>-0.15322033898305087</v>
      </c>
      <c r="N71" s="78">
        <f t="shared" ref="N71" si="20">+K71/H71-1</f>
        <v>-0.30256245996156306</v>
      </c>
      <c r="O71" s="83">
        <f t="shared" ref="O71:O72" si="21">+K71-H71</f>
        <v>-4723</v>
      </c>
      <c r="P71" s="29"/>
    </row>
    <row r="72" spans="2:16" x14ac:dyDescent="0.25">
      <c r="B72" s="28"/>
      <c r="C72" s="79"/>
      <c r="D72" s="74" t="s">
        <v>121</v>
      </c>
      <c r="E72" s="80"/>
      <c r="F72" s="76">
        <v>44250</v>
      </c>
      <c r="G72" s="77">
        <v>10553</v>
      </c>
      <c r="H72" s="77">
        <v>54803</v>
      </c>
      <c r="I72" s="77">
        <v>30137</v>
      </c>
      <c r="J72" s="77">
        <v>9955</v>
      </c>
      <c r="K72" s="77">
        <v>40092</v>
      </c>
      <c r="L72" s="78">
        <f t="shared" si="18"/>
        <v>-0.31893785310734468</v>
      </c>
      <c r="M72" s="78">
        <f t="shared" si="19"/>
        <v>-5.6666350800720133E-2</v>
      </c>
      <c r="N72" s="78">
        <f>+K72/H72-1</f>
        <v>-0.2684342098060325</v>
      </c>
      <c r="O72" s="83">
        <f t="shared" si="21"/>
        <v>-14711</v>
      </c>
      <c r="P72" s="29"/>
    </row>
    <row r="73" spans="2:16" x14ac:dyDescent="0.25">
      <c r="B73" s="28"/>
      <c r="C73" s="79"/>
      <c r="D73" s="121" t="s">
        <v>55</v>
      </c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79"/>
      <c r="P73" s="29"/>
    </row>
    <row r="74" spans="2:16" x14ac:dyDescent="0.25">
      <c r="B74" s="30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32"/>
    </row>
  </sheetData>
  <sortState ref="L12:M24">
    <sortCondition descending="1" ref="L12:L24"/>
  </sortState>
  <mergeCells count="23">
    <mergeCell ref="E54:L54"/>
    <mergeCell ref="C35:O36"/>
    <mergeCell ref="J38:L39"/>
    <mergeCell ref="E38:H39"/>
    <mergeCell ref="F30:L30"/>
    <mergeCell ref="B1:P2"/>
    <mergeCell ref="C7:O8"/>
    <mergeCell ref="F10:L10"/>
    <mergeCell ref="F26:L26"/>
    <mergeCell ref="C26:D29"/>
    <mergeCell ref="N20:O21"/>
    <mergeCell ref="D65:N65"/>
    <mergeCell ref="D60:N60"/>
    <mergeCell ref="D61:E62"/>
    <mergeCell ref="F61:H61"/>
    <mergeCell ref="I61:K61"/>
    <mergeCell ref="L61:N61"/>
    <mergeCell ref="D73:N73"/>
    <mergeCell ref="D68:N68"/>
    <mergeCell ref="D69:E70"/>
    <mergeCell ref="F69:H69"/>
    <mergeCell ref="I69:K69"/>
    <mergeCell ref="L69:N69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Normal="100" workbookViewId="0"/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29" t="s">
        <v>75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2:16" ht="15" customHeight="1" x14ac:dyDescent="0.25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2:16" x14ac:dyDescent="0.25">
      <c r="B3" s="5" t="str">
        <f>+B6</f>
        <v>1. Arribo de ciudadanos a establecimientos de hospedaje*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6" x14ac:dyDescent="0.25">
      <c r="B4" s="5" t="str">
        <f>+B34</f>
        <v>2. Arribo de ciudadanos nacionales y extranjeros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6" spans="2:16" x14ac:dyDescent="0.25">
      <c r="B6" s="25" t="s">
        <v>20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6" x14ac:dyDescent="0.25">
      <c r="B7" s="28"/>
      <c r="C7" s="100" t="str">
        <f>+CONCATENATE("En los últimos 10 años el turismo de la región ha mostrado un importante crecimiento, es así, que en el año 2006 registró ",FIXED(K22,1)," arribos de turistas nacionales y extranjeros, mientras que el 2016 los  arribos de turistas extranjeros y nacionales sumaron ",FIXED(K12,1), ", representando un  crecimiento promedio anual de ",FIXED(N22*100,1),"%   en el periodo 2006 – 2016.")</f>
        <v>En los últimos 10 años el turismo de la región ha mostrado un importante crecimiento, es así, que en el año 2006 registró 165,754.0 arribos de turistas nacionales y extranjeros, mientras que el 2016 los  arribos de turistas extranjeros y nacionales sumaron 489,533.0, representando un  crecimiento promedio anual de 11.4%   en el periodo 2006 – 2016.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29"/>
    </row>
    <row r="8" spans="2:16" x14ac:dyDescent="0.25">
      <c r="B8" s="28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29"/>
    </row>
    <row r="9" spans="2:16" x14ac:dyDescent="0.25">
      <c r="B9" s="2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9"/>
    </row>
    <row r="10" spans="2:16" x14ac:dyDescent="0.25">
      <c r="B10" s="28"/>
      <c r="C10" s="12"/>
      <c r="D10" s="12"/>
      <c r="E10" s="12"/>
      <c r="F10" s="109" t="s">
        <v>19</v>
      </c>
      <c r="G10" s="109"/>
      <c r="H10" s="109"/>
      <c r="I10" s="109"/>
      <c r="J10" s="109"/>
      <c r="K10" s="109"/>
      <c r="L10" s="109"/>
      <c r="M10" s="12"/>
      <c r="N10" s="12"/>
      <c r="O10" s="12"/>
      <c r="P10" s="29"/>
    </row>
    <row r="11" spans="2:16" x14ac:dyDescent="0.25">
      <c r="B11" s="28"/>
      <c r="C11" s="12"/>
      <c r="D11" s="12"/>
      <c r="E11" s="12"/>
      <c r="F11" s="19" t="s">
        <v>18</v>
      </c>
      <c r="G11" s="20" t="s">
        <v>1</v>
      </c>
      <c r="H11" s="19" t="s">
        <v>15</v>
      </c>
      <c r="I11" s="20" t="s">
        <v>16</v>
      </c>
      <c r="J11" s="19" t="s">
        <v>15</v>
      </c>
      <c r="K11" s="19" t="s">
        <v>17</v>
      </c>
      <c r="L11" s="19" t="s">
        <v>15</v>
      </c>
      <c r="M11" s="12"/>
      <c r="N11" s="12"/>
      <c r="O11" s="12"/>
      <c r="P11" s="29"/>
    </row>
    <row r="12" spans="2:16" x14ac:dyDescent="0.25">
      <c r="B12" s="28"/>
      <c r="C12" s="12"/>
      <c r="D12" s="12"/>
      <c r="E12" s="12"/>
      <c r="F12" s="15">
        <v>2016</v>
      </c>
      <c r="G12" s="16">
        <v>484441</v>
      </c>
      <c r="H12" s="21">
        <f>+G12/G13-1</f>
        <v>0.31706355571626266</v>
      </c>
      <c r="I12" s="16">
        <v>5092</v>
      </c>
      <c r="J12" s="21">
        <f>+I12/I13-1</f>
        <v>-0.50892082168000774</v>
      </c>
      <c r="K12" s="16">
        <f>+I12+G12</f>
        <v>489533</v>
      </c>
      <c r="L12" s="21">
        <f>+K12/K13-1</f>
        <v>0.29441706241340282</v>
      </c>
      <c r="M12" s="12"/>
      <c r="N12" s="12"/>
      <c r="O12" s="12"/>
      <c r="P12" s="29"/>
    </row>
    <row r="13" spans="2:16" x14ac:dyDescent="0.25">
      <c r="B13" s="28"/>
      <c r="C13" s="12"/>
      <c r="D13" s="12"/>
      <c r="E13" s="12"/>
      <c r="F13" s="15" t="s">
        <v>14</v>
      </c>
      <c r="G13" s="16">
        <v>367819</v>
      </c>
      <c r="H13" s="17">
        <f t="shared" ref="H13:J24" si="0">+G13/G14-1</f>
        <v>-7.3485108012252165E-2</v>
      </c>
      <c r="I13" s="16">
        <v>10369</v>
      </c>
      <c r="J13" s="17">
        <f t="shared" si="0"/>
        <v>0.49819390261522911</v>
      </c>
      <c r="K13" s="16">
        <f t="shared" ref="K13:K25" si="1">+I13+G13</f>
        <v>378188</v>
      </c>
      <c r="L13" s="17">
        <f t="shared" ref="L13:L24" si="2">+K13/K14-1</f>
        <v>-6.3689457878305489E-2</v>
      </c>
      <c r="M13" s="12"/>
      <c r="N13" s="12"/>
      <c r="O13" s="12"/>
      <c r="P13" s="29"/>
    </row>
    <row r="14" spans="2:16" x14ac:dyDescent="0.25">
      <c r="B14" s="28"/>
      <c r="C14" s="12"/>
      <c r="D14" s="12"/>
      <c r="E14" s="12"/>
      <c r="F14" s="15" t="s">
        <v>13</v>
      </c>
      <c r="G14" s="16">
        <v>396992</v>
      </c>
      <c r="H14" s="17">
        <f t="shared" si="0"/>
        <v>0.28349687201952767</v>
      </c>
      <c r="I14" s="16">
        <v>6921</v>
      </c>
      <c r="J14" s="17">
        <f t="shared" si="0"/>
        <v>-4.0748440748440751E-2</v>
      </c>
      <c r="K14" s="16">
        <f t="shared" si="1"/>
        <v>403913</v>
      </c>
      <c r="L14" s="17">
        <f t="shared" si="2"/>
        <v>0.27610577530645775</v>
      </c>
      <c r="M14" s="12"/>
      <c r="N14" s="12"/>
      <c r="O14" s="12"/>
      <c r="P14" s="29"/>
    </row>
    <row r="15" spans="2:16" x14ac:dyDescent="0.25">
      <c r="B15" s="28"/>
      <c r="C15" s="12"/>
      <c r="D15" s="12"/>
      <c r="E15" s="12"/>
      <c r="F15" s="15" t="s">
        <v>12</v>
      </c>
      <c r="G15" s="16">
        <v>309305</v>
      </c>
      <c r="H15" s="17">
        <f t="shared" si="0"/>
        <v>6.280151737977091E-2</v>
      </c>
      <c r="I15" s="16">
        <v>7215</v>
      </c>
      <c r="J15" s="17">
        <f t="shared" si="0"/>
        <v>-0.12883361506882396</v>
      </c>
      <c r="K15" s="16">
        <f t="shared" si="1"/>
        <v>316520</v>
      </c>
      <c r="L15" s="17">
        <f t="shared" si="2"/>
        <v>5.7498914169255899E-2</v>
      </c>
      <c r="M15" s="12"/>
      <c r="N15" s="12"/>
      <c r="O15" s="12"/>
      <c r="P15" s="29"/>
    </row>
    <row r="16" spans="2:16" x14ac:dyDescent="0.25">
      <c r="B16" s="28"/>
      <c r="C16" s="12"/>
      <c r="D16" s="12"/>
      <c r="E16" s="12"/>
      <c r="F16" s="15" t="s">
        <v>11</v>
      </c>
      <c r="G16" s="16">
        <v>291028</v>
      </c>
      <c r="H16" s="17">
        <f t="shared" si="0"/>
        <v>0.11694990712169351</v>
      </c>
      <c r="I16" s="16">
        <v>8282</v>
      </c>
      <c r="J16" s="17">
        <f t="shared" si="0"/>
        <v>0.42473765697574395</v>
      </c>
      <c r="K16" s="16">
        <f t="shared" si="1"/>
        <v>299310</v>
      </c>
      <c r="L16" s="17">
        <f t="shared" si="2"/>
        <v>0.12366679305775063</v>
      </c>
      <c r="M16" s="12"/>
      <c r="N16" s="12"/>
      <c r="O16" s="12"/>
      <c r="P16" s="29"/>
    </row>
    <row r="17" spans="2:16" x14ac:dyDescent="0.25">
      <c r="B17" s="28"/>
      <c r="C17" s="12"/>
      <c r="D17" s="12"/>
      <c r="E17" s="12"/>
      <c r="F17" s="15" t="s">
        <v>10</v>
      </c>
      <c r="G17" s="16">
        <v>260556</v>
      </c>
      <c r="H17" s="17">
        <f t="shared" si="0"/>
        <v>-4.5806192813890867E-3</v>
      </c>
      <c r="I17" s="16">
        <v>5813</v>
      </c>
      <c r="J17" s="17">
        <f t="shared" si="0"/>
        <v>-0.17744446016697324</v>
      </c>
      <c r="K17" s="16">
        <f t="shared" si="1"/>
        <v>266369</v>
      </c>
      <c r="L17" s="17">
        <f t="shared" si="2"/>
        <v>-9.1249972100497789E-3</v>
      </c>
      <c r="M17" s="12"/>
      <c r="N17" s="13"/>
      <c r="O17" s="12"/>
      <c r="P17" s="29"/>
    </row>
    <row r="18" spans="2:16" x14ac:dyDescent="0.25">
      <c r="B18" s="28"/>
      <c r="C18" s="12"/>
      <c r="D18" s="12"/>
      <c r="E18" s="12"/>
      <c r="F18" s="15" t="s">
        <v>9</v>
      </c>
      <c r="G18" s="16">
        <v>261755</v>
      </c>
      <c r="H18" s="17">
        <f t="shared" si="0"/>
        <v>-4.2833068955154818E-3</v>
      </c>
      <c r="I18" s="16">
        <v>7067</v>
      </c>
      <c r="J18" s="17">
        <f t="shared" si="0"/>
        <v>8.9913633559531192E-2</v>
      </c>
      <c r="K18" s="16">
        <f t="shared" si="1"/>
        <v>268822</v>
      </c>
      <c r="L18" s="17">
        <f t="shared" si="2"/>
        <v>-2.0158520965976034E-3</v>
      </c>
      <c r="M18" s="12"/>
      <c r="N18" s="13"/>
      <c r="O18" s="12"/>
      <c r="P18" s="29"/>
    </row>
    <row r="19" spans="2:16" x14ac:dyDescent="0.25">
      <c r="B19" s="28"/>
      <c r="C19" s="12"/>
      <c r="D19" s="12"/>
      <c r="E19" s="12"/>
      <c r="F19" s="15" t="s">
        <v>8</v>
      </c>
      <c r="G19" s="16">
        <v>262881</v>
      </c>
      <c r="H19" s="17">
        <f t="shared" si="0"/>
        <v>0.15995675771080609</v>
      </c>
      <c r="I19" s="16">
        <v>6484</v>
      </c>
      <c r="J19" s="17">
        <f t="shared" si="0"/>
        <v>7.3154584574644188E-2</v>
      </c>
      <c r="K19" s="16">
        <f t="shared" si="1"/>
        <v>269365</v>
      </c>
      <c r="L19" s="17">
        <f t="shared" si="2"/>
        <v>0.15770268876358129</v>
      </c>
      <c r="M19" s="12"/>
      <c r="N19" s="12"/>
      <c r="O19" s="12"/>
      <c r="P19" s="29"/>
    </row>
    <row r="20" spans="2:16" x14ac:dyDescent="0.25">
      <c r="B20" s="28"/>
      <c r="C20" s="12"/>
      <c r="D20" s="12"/>
      <c r="E20" s="12"/>
      <c r="F20" s="15" t="s">
        <v>7</v>
      </c>
      <c r="G20" s="16">
        <v>226630</v>
      </c>
      <c r="H20" s="17">
        <f t="shared" si="0"/>
        <v>0.20512615990002914</v>
      </c>
      <c r="I20" s="16">
        <v>6042</v>
      </c>
      <c r="J20" s="17">
        <f t="shared" si="0"/>
        <v>0.19976171564733924</v>
      </c>
      <c r="K20" s="16">
        <f t="shared" si="1"/>
        <v>232672</v>
      </c>
      <c r="L20" s="17">
        <f t="shared" si="2"/>
        <v>0.20498625000647364</v>
      </c>
      <c r="M20" s="12"/>
      <c r="N20" s="132" t="s">
        <v>22</v>
      </c>
      <c r="O20" s="132"/>
      <c r="P20" s="29"/>
    </row>
    <row r="21" spans="2:16" x14ac:dyDescent="0.25">
      <c r="B21" s="28"/>
      <c r="C21" s="12"/>
      <c r="D21" s="12"/>
      <c r="E21" s="12"/>
      <c r="F21" s="15" t="s">
        <v>6</v>
      </c>
      <c r="G21" s="16">
        <v>188055</v>
      </c>
      <c r="H21" s="17">
        <f t="shared" si="0"/>
        <v>0.15757497414684596</v>
      </c>
      <c r="I21" s="16">
        <v>5036</v>
      </c>
      <c r="J21" s="17">
        <f t="shared" si="0"/>
        <v>0.52698605215281979</v>
      </c>
      <c r="K21" s="16">
        <f t="shared" si="1"/>
        <v>193091</v>
      </c>
      <c r="L21" s="17">
        <f t="shared" si="2"/>
        <v>0.16492513001194542</v>
      </c>
      <c r="M21" s="12"/>
      <c r="N21" s="132"/>
      <c r="O21" s="132"/>
      <c r="P21" s="29"/>
    </row>
    <row r="22" spans="2:16" x14ac:dyDescent="0.25">
      <c r="B22" s="28"/>
      <c r="C22" s="12"/>
      <c r="D22" s="12"/>
      <c r="E22" s="12"/>
      <c r="F22" s="15" t="s">
        <v>5</v>
      </c>
      <c r="G22" s="16">
        <v>162456</v>
      </c>
      <c r="H22" s="17">
        <f t="shared" si="0"/>
        <v>0.11718873568751498</v>
      </c>
      <c r="I22" s="16">
        <v>3298</v>
      </c>
      <c r="J22" s="17">
        <f t="shared" si="0"/>
        <v>0.14236231382057496</v>
      </c>
      <c r="K22" s="16">
        <f t="shared" si="1"/>
        <v>165754</v>
      </c>
      <c r="L22" s="17">
        <f t="shared" si="2"/>
        <v>0.11767879057598685</v>
      </c>
      <c r="M22" s="12"/>
      <c r="N22" s="33">
        <f>+(K12/K22)^(1/10)-1</f>
        <v>0.11437611633363742</v>
      </c>
      <c r="O22" s="12"/>
      <c r="P22" s="29"/>
    </row>
    <row r="23" spans="2:16" x14ac:dyDescent="0.25">
      <c r="B23" s="28"/>
      <c r="C23" s="12"/>
      <c r="D23" s="12"/>
      <c r="E23" s="12"/>
      <c r="F23" s="15" t="s">
        <v>4</v>
      </c>
      <c r="G23" s="16">
        <v>145415</v>
      </c>
      <c r="H23" s="17">
        <f t="shared" si="0"/>
        <v>7.0274606784576088E-2</v>
      </c>
      <c r="I23" s="16">
        <v>2887</v>
      </c>
      <c r="J23" s="17">
        <f t="shared" si="0"/>
        <v>5.9233449477351652E-3</v>
      </c>
      <c r="K23" s="16">
        <f t="shared" si="1"/>
        <v>148302</v>
      </c>
      <c r="L23" s="17">
        <f t="shared" si="2"/>
        <v>6.8943396498410747E-2</v>
      </c>
      <c r="M23" s="12"/>
      <c r="N23" s="12"/>
      <c r="O23" s="12"/>
      <c r="P23" s="29"/>
    </row>
    <row r="24" spans="2:16" x14ac:dyDescent="0.25">
      <c r="B24" s="28"/>
      <c r="C24" s="12"/>
      <c r="D24" s="12"/>
      <c r="E24" s="12"/>
      <c r="F24" s="15" t="s">
        <v>3</v>
      </c>
      <c r="G24" s="16">
        <v>135867</v>
      </c>
      <c r="H24" s="17">
        <f t="shared" si="0"/>
        <v>-8.5033738736918663E-2</v>
      </c>
      <c r="I24" s="16">
        <v>2870</v>
      </c>
      <c r="J24" s="17">
        <f t="shared" si="0"/>
        <v>0.19832985386221291</v>
      </c>
      <c r="K24" s="16">
        <f t="shared" si="1"/>
        <v>138737</v>
      </c>
      <c r="L24" s="17">
        <f t="shared" si="2"/>
        <v>-8.0536023169349602E-2</v>
      </c>
      <c r="M24" s="12"/>
      <c r="N24" s="12"/>
      <c r="O24" s="12"/>
      <c r="P24" s="29"/>
    </row>
    <row r="25" spans="2:16" x14ac:dyDescent="0.25">
      <c r="B25" s="28"/>
      <c r="C25" s="12"/>
      <c r="D25" s="12"/>
      <c r="E25" s="12"/>
      <c r="F25" s="15" t="s">
        <v>2</v>
      </c>
      <c r="G25" s="16">
        <v>148494</v>
      </c>
      <c r="H25" s="18"/>
      <c r="I25" s="16">
        <v>2395</v>
      </c>
      <c r="J25" s="18"/>
      <c r="K25" s="16">
        <f t="shared" si="1"/>
        <v>150889</v>
      </c>
      <c r="L25" s="18"/>
      <c r="M25" s="12"/>
      <c r="N25" s="13"/>
      <c r="O25" s="12"/>
      <c r="P25" s="29"/>
    </row>
    <row r="26" spans="2:16" x14ac:dyDescent="0.25">
      <c r="B26" s="28"/>
      <c r="C26" s="131" t="s">
        <v>21</v>
      </c>
      <c r="D26" s="131"/>
      <c r="E26" s="12"/>
      <c r="F26" s="120" t="s">
        <v>23</v>
      </c>
      <c r="G26" s="120"/>
      <c r="H26" s="120"/>
      <c r="I26" s="120"/>
      <c r="J26" s="120"/>
      <c r="K26" s="120"/>
      <c r="L26" s="120"/>
      <c r="M26" s="12"/>
      <c r="N26" s="12"/>
      <c r="O26" s="12"/>
      <c r="P26" s="29"/>
    </row>
    <row r="27" spans="2:16" x14ac:dyDescent="0.25">
      <c r="B27" s="28"/>
      <c r="C27" s="131"/>
      <c r="D27" s="131"/>
      <c r="E27" s="12"/>
      <c r="F27" s="23">
        <v>2016</v>
      </c>
      <c r="G27" s="22">
        <f>+G12/K12</f>
        <v>0.98959824976048605</v>
      </c>
      <c r="H27" s="24"/>
      <c r="I27" s="22">
        <f>+I12/K12</f>
        <v>1.0401750239513986E-2</v>
      </c>
      <c r="J27" s="24"/>
      <c r="K27" s="22">
        <f>+I27+G27</f>
        <v>1</v>
      </c>
      <c r="L27" s="24"/>
      <c r="M27" s="12"/>
      <c r="N27" s="12"/>
      <c r="O27" s="12"/>
      <c r="P27" s="29"/>
    </row>
    <row r="28" spans="2:16" x14ac:dyDescent="0.25">
      <c r="B28" s="28"/>
      <c r="C28" s="131"/>
      <c r="D28" s="131"/>
      <c r="E28" s="12"/>
      <c r="F28" s="23">
        <v>2011</v>
      </c>
      <c r="G28" s="22">
        <f>+G17/K17</f>
        <v>0.97817688995341046</v>
      </c>
      <c r="H28" s="24"/>
      <c r="I28" s="22">
        <f>+I17/K17</f>
        <v>2.1823110046589506E-2</v>
      </c>
      <c r="J28" s="24"/>
      <c r="K28" s="22">
        <f>+I28+G28</f>
        <v>1</v>
      </c>
      <c r="L28" s="24"/>
      <c r="M28" s="12"/>
      <c r="N28" s="12"/>
      <c r="O28" s="12"/>
      <c r="P28" s="29"/>
    </row>
    <row r="29" spans="2:16" x14ac:dyDescent="0.25">
      <c r="B29" s="28"/>
      <c r="C29" s="131"/>
      <c r="D29" s="131"/>
      <c r="E29" s="12"/>
      <c r="F29" s="23">
        <v>2006</v>
      </c>
      <c r="G29" s="22">
        <f>+G22/K22</f>
        <v>0.98010304427042483</v>
      </c>
      <c r="H29" s="24"/>
      <c r="I29" s="22">
        <f>+I22/K22</f>
        <v>1.9896955729575155E-2</v>
      </c>
      <c r="J29" s="24"/>
      <c r="K29" s="22">
        <f>+I29+G29</f>
        <v>1</v>
      </c>
      <c r="L29" s="24"/>
      <c r="M29" s="12"/>
      <c r="N29" s="12"/>
      <c r="O29" s="12"/>
      <c r="P29" s="29"/>
    </row>
    <row r="30" spans="2:16" x14ac:dyDescent="0.25">
      <c r="B30" s="28"/>
      <c r="C30" s="12"/>
      <c r="D30" s="12"/>
      <c r="E30" s="12"/>
      <c r="F30" s="133" t="s">
        <v>26</v>
      </c>
      <c r="G30" s="133"/>
      <c r="H30" s="133"/>
      <c r="I30" s="133"/>
      <c r="J30" s="133"/>
      <c r="K30" s="133"/>
      <c r="L30" s="133"/>
      <c r="M30" s="12"/>
      <c r="N30" s="12"/>
      <c r="O30" s="12"/>
      <c r="P30" s="29"/>
    </row>
    <row r="31" spans="2:16" x14ac:dyDescent="0.25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4" spans="2:16" x14ac:dyDescent="0.25">
      <c r="B34" s="25" t="s">
        <v>127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2:16" x14ac:dyDescent="0.25">
      <c r="B35" s="28"/>
      <c r="C35" s="100" t="str">
        <f>+CONCATENATE("Sin considerar a los residentes de esta región, entre las principales regiones de procedencia de los huespedes nacionales figuran ",E41," con ",FIXED(F41,0)," arribos en esta región (equivalente al ",FIXED(G41*100,1),"% de este total), ",E42," con ",FIXED(F42,0)," arribos (",FIXED(G42*100,1),"%)  y ",E43," con ",FIXED(F43,0)," arribos (",FIXED(G43*100,1)," %). En tanto  ",J41," es el principal lugar de procedencia de los huespedes del exterior con ",FIXED(K41,0),"  arribos (equivalente al ",FIXED(L41*100,1)," % de los arribos del exterior), le sigue ",J42,"  con  ",FIXED(K42,0),"  arribos (",FIXED(L42*100,1)," %) y ",J43," con ",FIXED(K43,0)," (",FIXED(L43*100,1)," %) entre las principales.")</f>
        <v>Sin considerar a los residentes de esta región, entre las principales regiones de procedencia de los huespedes nacionales figuran CUSCO con 74,828 arribos en esta región (equivalente al 29.9% de este total), LIMA METROPOLITANA Y CALLAO con 56,217 arribos (22.4%)  y LIMA PROVINCIAS con 34,081 arribos (13.6 %). En tanto  ALEMANIA es el principal lugar de procedencia de los huespedes del exterior con 677  arribos (equivalente al 13.3 % de los arribos del exterior), le sigue ESTADOS UNIDOS (USA)  con  517  arribos (10.2 %) y FRANCIA con 450 (8.8 %) entre las principales.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29"/>
    </row>
    <row r="36" spans="2:16" x14ac:dyDescent="0.25">
      <c r="B36" s="28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29"/>
    </row>
    <row r="37" spans="2:16" x14ac:dyDescent="0.25">
      <c r="B37" s="2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9"/>
    </row>
    <row r="38" spans="2:16" x14ac:dyDescent="0.25">
      <c r="B38" s="28"/>
      <c r="C38" s="12"/>
      <c r="D38" s="12"/>
      <c r="E38" s="101" t="s">
        <v>40</v>
      </c>
      <c r="F38" s="101"/>
      <c r="G38" s="101"/>
      <c r="H38" s="101"/>
      <c r="I38" s="12"/>
      <c r="J38" s="101" t="s">
        <v>39</v>
      </c>
      <c r="K38" s="101"/>
      <c r="L38" s="101"/>
      <c r="M38" s="12"/>
      <c r="N38" s="12"/>
      <c r="O38" s="12"/>
      <c r="P38" s="29"/>
    </row>
    <row r="39" spans="2:16" x14ac:dyDescent="0.25">
      <c r="B39" s="28"/>
      <c r="C39" s="12"/>
      <c r="D39" s="12"/>
      <c r="E39" s="101"/>
      <c r="F39" s="101"/>
      <c r="G39" s="101"/>
      <c r="H39" s="101"/>
      <c r="I39" s="12"/>
      <c r="J39" s="101"/>
      <c r="K39" s="101"/>
      <c r="L39" s="101"/>
      <c r="M39" s="12"/>
      <c r="N39" s="12"/>
      <c r="O39" s="12"/>
      <c r="P39" s="29"/>
    </row>
    <row r="40" spans="2:16" x14ac:dyDescent="0.25">
      <c r="B40" s="28"/>
      <c r="C40" s="12"/>
      <c r="D40" s="12"/>
      <c r="E40" s="48" t="s">
        <v>27</v>
      </c>
      <c r="F40" s="48" t="s">
        <v>37</v>
      </c>
      <c r="G40" s="48" t="s">
        <v>42</v>
      </c>
      <c r="H40" s="48" t="s">
        <v>38</v>
      </c>
      <c r="I40" s="12"/>
      <c r="J40" s="48" t="s">
        <v>36</v>
      </c>
      <c r="K40" s="48" t="s">
        <v>37</v>
      </c>
      <c r="L40" s="48" t="s">
        <v>38</v>
      </c>
      <c r="M40" s="12"/>
      <c r="N40" s="12"/>
      <c r="O40" s="12"/>
      <c r="P40" s="29"/>
    </row>
    <row r="41" spans="2:16" x14ac:dyDescent="0.25">
      <c r="B41" s="28"/>
      <c r="C41" s="12"/>
      <c r="D41" s="65"/>
      <c r="E41" s="8" t="s">
        <v>91</v>
      </c>
      <c r="F41" s="49">
        <v>74828</v>
      </c>
      <c r="G41" s="50">
        <f t="shared" ref="G41:G49" si="3">+F41/F$49</f>
        <v>0.29880880597074527</v>
      </c>
      <c r="H41" s="50">
        <f t="shared" ref="H41:H48" si="4">+F41/F$52</f>
        <v>0.15446256613292433</v>
      </c>
      <c r="I41" s="12"/>
      <c r="J41" s="55" t="s">
        <v>105</v>
      </c>
      <c r="K41" s="73">
        <v>677</v>
      </c>
      <c r="L41" s="50">
        <f t="shared" ref="L41:L52" si="5">+K41/K$52</f>
        <v>0.13295365278868815</v>
      </c>
      <c r="M41" s="12"/>
      <c r="N41" s="12"/>
      <c r="O41" s="12"/>
      <c r="P41" s="29"/>
    </row>
    <row r="42" spans="2:16" x14ac:dyDescent="0.25">
      <c r="B42" s="28"/>
      <c r="C42" s="12"/>
      <c r="D42" s="51"/>
      <c r="E42" s="8" t="s">
        <v>82</v>
      </c>
      <c r="F42" s="49">
        <v>56217</v>
      </c>
      <c r="G42" s="50">
        <f t="shared" si="3"/>
        <v>0.2244899589091969</v>
      </c>
      <c r="H42" s="50">
        <f t="shared" si="4"/>
        <v>0.11604509114629026</v>
      </c>
      <c r="I42" s="12"/>
      <c r="J42" s="55" t="s">
        <v>102</v>
      </c>
      <c r="K42" s="73">
        <v>517</v>
      </c>
      <c r="L42" s="50">
        <f t="shared" si="5"/>
        <v>0.10153181461115475</v>
      </c>
      <c r="M42" s="12"/>
      <c r="N42" s="12"/>
      <c r="O42" s="12"/>
      <c r="P42" s="29"/>
    </row>
    <row r="43" spans="2:16" x14ac:dyDescent="0.25">
      <c r="B43" s="28"/>
      <c r="C43" s="12"/>
      <c r="D43" s="12"/>
      <c r="E43" s="8" t="s">
        <v>84</v>
      </c>
      <c r="F43" s="49">
        <v>34081</v>
      </c>
      <c r="G43" s="50">
        <f t="shared" si="3"/>
        <v>0.13609481632930145</v>
      </c>
      <c r="H43" s="50">
        <f t="shared" si="4"/>
        <v>7.0351188276797386E-2</v>
      </c>
      <c r="I43" s="12"/>
      <c r="J43" s="55" t="s">
        <v>103</v>
      </c>
      <c r="K43" s="73">
        <v>450</v>
      </c>
      <c r="L43" s="50">
        <f t="shared" si="5"/>
        <v>8.8373919874312645E-2</v>
      </c>
      <c r="M43" s="12"/>
      <c r="N43" s="12"/>
      <c r="O43" s="12"/>
      <c r="P43" s="29"/>
    </row>
    <row r="44" spans="2:16" x14ac:dyDescent="0.25">
      <c r="B44" s="28"/>
      <c r="C44" s="12"/>
      <c r="D44" s="12"/>
      <c r="E44" s="8" t="s">
        <v>92</v>
      </c>
      <c r="F44" s="49">
        <v>21680</v>
      </c>
      <c r="G44" s="50">
        <f t="shared" si="3"/>
        <v>8.6574209031990132E-2</v>
      </c>
      <c r="H44" s="50">
        <f t="shared" si="4"/>
        <v>4.4752611773157105E-2</v>
      </c>
      <c r="I44" s="12"/>
      <c r="J44" s="55" t="s">
        <v>108</v>
      </c>
      <c r="K44" s="73">
        <v>430</v>
      </c>
      <c r="L44" s="50">
        <f t="shared" si="5"/>
        <v>8.4446190102120969E-2</v>
      </c>
      <c r="M44" s="12"/>
      <c r="N44" s="12"/>
      <c r="O44" s="12"/>
      <c r="P44" s="29"/>
    </row>
    <row r="45" spans="2:16" x14ac:dyDescent="0.25">
      <c r="B45" s="28"/>
      <c r="C45" s="12"/>
      <c r="D45" s="12"/>
      <c r="E45" s="8" t="s">
        <v>93</v>
      </c>
      <c r="F45" s="49">
        <v>15070</v>
      </c>
      <c r="G45" s="50">
        <f t="shared" si="3"/>
        <v>6.0178659138011591E-2</v>
      </c>
      <c r="H45" s="50">
        <f t="shared" si="4"/>
        <v>3.1108019346009111E-2</v>
      </c>
      <c r="I45" s="12"/>
      <c r="J45" s="55" t="s">
        <v>112</v>
      </c>
      <c r="K45" s="73">
        <v>361</v>
      </c>
      <c r="L45" s="50">
        <f t="shared" si="5"/>
        <v>7.0895522388059698E-2</v>
      </c>
      <c r="M45" s="12"/>
      <c r="N45" s="12"/>
      <c r="O45" s="12"/>
      <c r="P45" s="29"/>
    </row>
    <row r="46" spans="2:16" x14ac:dyDescent="0.25">
      <c r="B46" s="28"/>
      <c r="C46" s="12"/>
      <c r="D46" s="12"/>
      <c r="E46" s="8" t="s">
        <v>94</v>
      </c>
      <c r="F46" s="49">
        <v>11692</v>
      </c>
      <c r="G46" s="50">
        <f t="shared" si="3"/>
        <v>4.6689375092344491E-2</v>
      </c>
      <c r="H46" s="50">
        <f t="shared" si="4"/>
        <v>2.4135033987626977E-2</v>
      </c>
      <c r="I46" s="12"/>
      <c r="J46" s="55" t="s">
        <v>109</v>
      </c>
      <c r="K46" s="73">
        <v>347</v>
      </c>
      <c r="L46" s="50">
        <f t="shared" si="5"/>
        <v>6.8146111547525534E-2</v>
      </c>
      <c r="M46" s="12"/>
      <c r="N46" s="12"/>
      <c r="O46" s="12"/>
      <c r="P46" s="29"/>
    </row>
    <row r="47" spans="2:16" x14ac:dyDescent="0.25">
      <c r="B47" s="28"/>
      <c r="C47" s="12"/>
      <c r="D47" s="12"/>
      <c r="E47" s="8" t="s">
        <v>95</v>
      </c>
      <c r="F47" s="49">
        <v>9866</v>
      </c>
      <c r="G47" s="50">
        <f t="shared" si="3"/>
        <v>3.9397654350074474E-2</v>
      </c>
      <c r="H47" s="50">
        <f t="shared" si="4"/>
        <v>2.0365741132563099E-2</v>
      </c>
      <c r="I47" s="12"/>
      <c r="J47" s="55" t="s">
        <v>113</v>
      </c>
      <c r="K47" s="73">
        <v>281</v>
      </c>
      <c r="L47" s="50">
        <f t="shared" si="5"/>
        <v>5.5184603299293006E-2</v>
      </c>
      <c r="M47" s="12"/>
      <c r="N47" s="12"/>
      <c r="O47" s="12"/>
      <c r="P47" s="29"/>
    </row>
    <row r="48" spans="2:16" x14ac:dyDescent="0.25">
      <c r="B48" s="28"/>
      <c r="C48" s="12"/>
      <c r="D48" s="12"/>
      <c r="E48" s="8" t="s">
        <v>89</v>
      </c>
      <c r="F48" s="49">
        <v>26987</v>
      </c>
      <c r="G48" s="50">
        <f t="shared" si="3"/>
        <v>0.10776652117833568</v>
      </c>
      <c r="H48" s="50">
        <f t="shared" si="4"/>
        <v>5.5707506177222817E-2</v>
      </c>
      <c r="I48" s="12"/>
      <c r="J48" s="55" t="s">
        <v>106</v>
      </c>
      <c r="K48" s="73">
        <v>261</v>
      </c>
      <c r="L48" s="50">
        <f t="shared" si="5"/>
        <v>5.1256873527101336E-2</v>
      </c>
      <c r="M48" s="12"/>
      <c r="N48" s="12"/>
      <c r="O48" s="12"/>
      <c r="P48" s="29"/>
    </row>
    <row r="49" spans="2:16" x14ac:dyDescent="0.25">
      <c r="B49" s="28"/>
      <c r="C49" s="12"/>
      <c r="D49" s="12"/>
      <c r="E49" s="52" t="s">
        <v>17</v>
      </c>
      <c r="F49" s="53">
        <f>SUM(F41:F48)</f>
        <v>250421</v>
      </c>
      <c r="G49" s="54">
        <f t="shared" si="3"/>
        <v>1</v>
      </c>
      <c r="H49" s="50"/>
      <c r="I49" s="12"/>
      <c r="J49" s="55" t="s">
        <v>110</v>
      </c>
      <c r="K49" s="73">
        <v>175</v>
      </c>
      <c r="L49" s="50">
        <f t="shared" si="5"/>
        <v>3.4367635506677138E-2</v>
      </c>
      <c r="M49" s="12"/>
      <c r="N49" s="12"/>
      <c r="O49" s="12"/>
      <c r="P49" s="29"/>
    </row>
    <row r="50" spans="2:16" x14ac:dyDescent="0.25">
      <c r="B50" s="28"/>
      <c r="C50" s="12"/>
      <c r="D50" s="12"/>
      <c r="E50" s="8"/>
      <c r="F50" s="49"/>
      <c r="G50" s="8"/>
      <c r="H50" s="50"/>
      <c r="I50" s="12"/>
      <c r="J50" s="55" t="s">
        <v>107</v>
      </c>
      <c r="K50" s="73">
        <v>154</v>
      </c>
      <c r="L50" s="50">
        <f t="shared" si="5"/>
        <v>3.0243519245875882E-2</v>
      </c>
      <c r="M50" s="12"/>
      <c r="N50" s="12"/>
      <c r="O50" s="12"/>
      <c r="P50" s="29"/>
    </row>
    <row r="51" spans="2:16" x14ac:dyDescent="0.25">
      <c r="B51" s="28"/>
      <c r="C51" s="12"/>
      <c r="D51" s="12"/>
      <c r="E51" s="8" t="s">
        <v>96</v>
      </c>
      <c r="F51" s="49">
        <v>234020</v>
      </c>
      <c r="G51" s="8"/>
      <c r="H51" s="50">
        <f>+F51/F$52</f>
        <v>0.48307224202740889</v>
      </c>
      <c r="I51" s="12"/>
      <c r="J51" s="55" t="s">
        <v>89</v>
      </c>
      <c r="K51" s="73">
        <v>1439</v>
      </c>
      <c r="L51" s="50">
        <f t="shared" si="5"/>
        <v>0.2826001571091909</v>
      </c>
      <c r="M51" s="12"/>
      <c r="N51" s="12"/>
      <c r="O51" s="12"/>
      <c r="P51" s="29"/>
    </row>
    <row r="52" spans="2:16" x14ac:dyDescent="0.25">
      <c r="B52" s="28"/>
      <c r="C52" s="12"/>
      <c r="D52" s="12"/>
      <c r="E52" s="52" t="s">
        <v>17</v>
      </c>
      <c r="F52" s="53">
        <f>+F51+F49</f>
        <v>484441</v>
      </c>
      <c r="G52" s="52"/>
      <c r="H52" s="54">
        <f>+F52/F$52</f>
        <v>1</v>
      </c>
      <c r="I52" s="12"/>
      <c r="J52" s="52" t="s">
        <v>17</v>
      </c>
      <c r="K52" s="53">
        <f>SUM(K41:K51)</f>
        <v>5092</v>
      </c>
      <c r="L52" s="54">
        <f t="shared" si="5"/>
        <v>1</v>
      </c>
      <c r="M52" s="12"/>
      <c r="N52" s="12"/>
      <c r="O52" s="12"/>
      <c r="P52" s="29"/>
    </row>
    <row r="53" spans="2:16" x14ac:dyDescent="0.25">
      <c r="B53" s="28"/>
      <c r="C53" s="12"/>
      <c r="D53" s="12"/>
      <c r="E53" s="55" t="s">
        <v>41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29"/>
    </row>
    <row r="54" spans="2:16" x14ac:dyDescent="0.25">
      <c r="B54" s="28"/>
      <c r="C54" s="12"/>
      <c r="D54" s="12"/>
      <c r="E54" s="102" t="s">
        <v>43</v>
      </c>
      <c r="F54" s="102"/>
      <c r="G54" s="102"/>
      <c r="H54" s="102"/>
      <c r="I54" s="102"/>
      <c r="J54" s="102"/>
      <c r="K54" s="102"/>
      <c r="L54" s="102"/>
      <c r="M54" s="12"/>
      <c r="N54" s="12"/>
      <c r="O54" s="12"/>
      <c r="P54" s="29"/>
    </row>
    <row r="55" spans="2:16" x14ac:dyDescent="0.25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</row>
  </sheetData>
  <sortState ref="D63:N67">
    <sortCondition descending="1" ref="K63:K67"/>
  </sortState>
  <mergeCells count="11">
    <mergeCell ref="C35:O36"/>
    <mergeCell ref="E38:H39"/>
    <mergeCell ref="J38:L39"/>
    <mergeCell ref="E54:L54"/>
    <mergeCell ref="F30:L30"/>
    <mergeCell ref="B1:P2"/>
    <mergeCell ref="C7:O8"/>
    <mergeCell ref="F10:L10"/>
    <mergeCell ref="N20:O21"/>
    <mergeCell ref="C26:D29"/>
    <mergeCell ref="F26:L26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Normal="100" workbookViewId="0"/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29" t="s">
        <v>76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2:16" ht="15" customHeight="1" x14ac:dyDescent="0.25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2:16" x14ac:dyDescent="0.25">
      <c r="B3" s="5" t="str">
        <f>+B6</f>
        <v>1. Arribo de ciudadanos a establecimientos de hospedaje*</v>
      </c>
      <c r="C3" s="6"/>
      <c r="D3" s="6"/>
      <c r="E3" s="6"/>
      <c r="F3" s="6"/>
      <c r="G3" s="6"/>
      <c r="H3" s="5"/>
      <c r="I3" s="7"/>
      <c r="J3" s="7" t="str">
        <f>+B58</f>
        <v>3. Sitios Turísticos</v>
      </c>
      <c r="K3" s="7"/>
      <c r="L3" s="7"/>
      <c r="M3" s="5"/>
      <c r="N3" s="8"/>
      <c r="O3" s="8"/>
      <c r="P3" s="8"/>
    </row>
    <row r="4" spans="2:16" x14ac:dyDescent="0.25">
      <c r="B4" s="5" t="str">
        <f>+B34</f>
        <v>2. Arribo de ciudadanos nacionales y extranjeros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6" spans="2:16" x14ac:dyDescent="0.25">
      <c r="B6" s="25" t="s">
        <v>20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6" x14ac:dyDescent="0.25">
      <c r="B7" s="28"/>
      <c r="C7" s="100" t="str">
        <f>+CONCATENATE("En los últimos 10 años el turismo de la región ha mostrado un importante crecimiento, es así, que en el año 2006 registró ",FIXED(K22,1)," arribos de turistas nacionales y extranjeros, mientras que el 2016 los  arribos de turistas extranjeros y nacionales sumaron ",FIXED(K12,1), ", representando un  crecimiento promedio anual de ",FIXED(N22*100,1),"%   en el periodo 2006 – 2016.")</f>
        <v>En los últimos 10 años el turismo de la región ha mostrado un importante crecimiento, es así, que en el año 2006 registró 175,037.0 arribos de turistas nacionales y extranjeros, mientras que el 2016 los  arribos de turistas extranjeros y nacionales sumaron 544,876.0, representando un  crecimiento promedio anual de 12.0%   en el periodo 2006 – 2016.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29"/>
    </row>
    <row r="8" spans="2:16" x14ac:dyDescent="0.25">
      <c r="B8" s="28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29"/>
    </row>
    <row r="9" spans="2:16" x14ac:dyDescent="0.25">
      <c r="B9" s="2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9"/>
    </row>
    <row r="10" spans="2:16" x14ac:dyDescent="0.25">
      <c r="B10" s="28"/>
      <c r="C10" s="12"/>
      <c r="D10" s="12"/>
      <c r="E10" s="12"/>
      <c r="F10" s="109" t="s">
        <v>19</v>
      </c>
      <c r="G10" s="109"/>
      <c r="H10" s="109"/>
      <c r="I10" s="109"/>
      <c r="J10" s="109"/>
      <c r="K10" s="109"/>
      <c r="L10" s="109"/>
      <c r="M10" s="12"/>
      <c r="N10" s="12"/>
      <c r="O10" s="12"/>
      <c r="P10" s="29"/>
    </row>
    <row r="11" spans="2:16" x14ac:dyDescent="0.25">
      <c r="B11" s="28"/>
      <c r="C11" s="12"/>
      <c r="D11" s="12"/>
      <c r="E11" s="12"/>
      <c r="F11" s="19" t="s">
        <v>18</v>
      </c>
      <c r="G11" s="20" t="s">
        <v>1</v>
      </c>
      <c r="H11" s="19" t="s">
        <v>15</v>
      </c>
      <c r="I11" s="20" t="s">
        <v>16</v>
      </c>
      <c r="J11" s="19" t="s">
        <v>15</v>
      </c>
      <c r="K11" s="19" t="s">
        <v>17</v>
      </c>
      <c r="L11" s="19" t="s">
        <v>15</v>
      </c>
      <c r="M11" s="12"/>
      <c r="N11" s="12"/>
      <c r="O11" s="12"/>
      <c r="P11" s="29"/>
    </row>
    <row r="12" spans="2:16" x14ac:dyDescent="0.25">
      <c r="B12" s="28"/>
      <c r="C12" s="12"/>
      <c r="D12" s="12"/>
      <c r="E12" s="12"/>
      <c r="F12" s="15">
        <v>2016</v>
      </c>
      <c r="G12" s="16">
        <v>532541</v>
      </c>
      <c r="H12" s="21">
        <f>+G12/G13-1</f>
        <v>0.3386077540268253</v>
      </c>
      <c r="I12" s="16">
        <v>12335</v>
      </c>
      <c r="J12" s="21">
        <f>+I12/I13-1</f>
        <v>0.19086696273411863</v>
      </c>
      <c r="K12" s="16">
        <f>+I12+G12</f>
        <v>544876</v>
      </c>
      <c r="L12" s="21">
        <f>+K12/K13-1</f>
        <v>0.33485876675077786</v>
      </c>
      <c r="M12" s="12"/>
      <c r="N12" s="12"/>
      <c r="O12" s="12"/>
      <c r="P12" s="29"/>
    </row>
    <row r="13" spans="2:16" x14ac:dyDescent="0.25">
      <c r="B13" s="28"/>
      <c r="C13" s="12"/>
      <c r="D13" s="12"/>
      <c r="E13" s="12"/>
      <c r="F13" s="15" t="s">
        <v>14</v>
      </c>
      <c r="G13" s="16">
        <v>397832</v>
      </c>
      <c r="H13" s="17">
        <f t="shared" ref="H13:J24" si="0">+G13/G14-1</f>
        <v>0.18436572462883638</v>
      </c>
      <c r="I13" s="16">
        <v>10358</v>
      </c>
      <c r="J13" s="17">
        <f t="shared" si="0"/>
        <v>0.31463383678131751</v>
      </c>
      <c r="K13" s="16">
        <f t="shared" ref="K13:K25" si="1">+I13+G13</f>
        <v>408190</v>
      </c>
      <c r="L13" s="17">
        <f t="shared" ref="L13:L24" si="2">+K13/K14-1</f>
        <v>0.18735128657114108</v>
      </c>
      <c r="M13" s="12"/>
      <c r="N13" s="12"/>
      <c r="O13" s="12"/>
      <c r="P13" s="29"/>
    </row>
    <row r="14" spans="2:16" x14ac:dyDescent="0.25">
      <c r="B14" s="28"/>
      <c r="C14" s="12"/>
      <c r="D14" s="12"/>
      <c r="E14" s="12"/>
      <c r="F14" s="15" t="s">
        <v>13</v>
      </c>
      <c r="G14" s="16">
        <v>335903</v>
      </c>
      <c r="H14" s="17">
        <f t="shared" si="0"/>
        <v>0.28917281055584776</v>
      </c>
      <c r="I14" s="16">
        <v>7879</v>
      </c>
      <c r="J14" s="17">
        <f t="shared" si="0"/>
        <v>0.19687072763177893</v>
      </c>
      <c r="K14" s="16">
        <f t="shared" si="1"/>
        <v>343782</v>
      </c>
      <c r="L14" s="17">
        <f t="shared" si="2"/>
        <v>0.28689825559631643</v>
      </c>
      <c r="M14" s="12"/>
      <c r="N14" s="12"/>
      <c r="O14" s="12"/>
      <c r="P14" s="29"/>
    </row>
    <row r="15" spans="2:16" x14ac:dyDescent="0.25">
      <c r="B15" s="28"/>
      <c r="C15" s="12"/>
      <c r="D15" s="12"/>
      <c r="E15" s="12"/>
      <c r="F15" s="15" t="s">
        <v>12</v>
      </c>
      <c r="G15" s="16">
        <v>260557</v>
      </c>
      <c r="H15" s="17">
        <f t="shared" si="0"/>
        <v>0.10543219094974243</v>
      </c>
      <c r="I15" s="16">
        <v>6583</v>
      </c>
      <c r="J15" s="17">
        <f t="shared" si="0"/>
        <v>4.6914758269720025E-2</v>
      </c>
      <c r="K15" s="16">
        <f t="shared" si="1"/>
        <v>267140</v>
      </c>
      <c r="L15" s="17">
        <f t="shared" si="2"/>
        <v>0.10391166723141887</v>
      </c>
      <c r="M15" s="12"/>
      <c r="N15" s="12"/>
      <c r="O15" s="12"/>
      <c r="P15" s="29"/>
    </row>
    <row r="16" spans="2:16" x14ac:dyDescent="0.25">
      <c r="B16" s="28"/>
      <c r="C16" s="12"/>
      <c r="D16" s="12"/>
      <c r="E16" s="12"/>
      <c r="F16" s="15" t="s">
        <v>11</v>
      </c>
      <c r="G16" s="16">
        <v>235706</v>
      </c>
      <c r="H16" s="17">
        <f t="shared" si="0"/>
        <v>-8.9597262295145308E-2</v>
      </c>
      <c r="I16" s="16">
        <v>6288</v>
      </c>
      <c r="J16" s="17">
        <f t="shared" si="0"/>
        <v>-9.8106712564543841E-2</v>
      </c>
      <c r="K16" s="16">
        <f t="shared" si="1"/>
        <v>241994</v>
      </c>
      <c r="L16" s="17">
        <f t="shared" si="2"/>
        <v>-8.9820404325340886E-2</v>
      </c>
      <c r="M16" s="12"/>
      <c r="N16" s="12"/>
      <c r="O16" s="12"/>
      <c r="P16" s="29"/>
    </row>
    <row r="17" spans="2:16" x14ac:dyDescent="0.25">
      <c r="B17" s="28"/>
      <c r="C17" s="12"/>
      <c r="D17" s="12"/>
      <c r="E17" s="12"/>
      <c r="F17" s="15" t="s">
        <v>10</v>
      </c>
      <c r="G17" s="16">
        <v>258903</v>
      </c>
      <c r="H17" s="17">
        <f t="shared" si="0"/>
        <v>0.16044319541744545</v>
      </c>
      <c r="I17" s="16">
        <v>6972</v>
      </c>
      <c r="J17" s="17">
        <f t="shared" si="0"/>
        <v>-0.10397121192648762</v>
      </c>
      <c r="K17" s="16">
        <f t="shared" si="1"/>
        <v>265875</v>
      </c>
      <c r="L17" s="17">
        <f t="shared" si="2"/>
        <v>0.15153234468660126</v>
      </c>
      <c r="M17" s="12"/>
      <c r="N17" s="13"/>
      <c r="O17" s="12"/>
      <c r="P17" s="29"/>
    </row>
    <row r="18" spans="2:16" x14ac:dyDescent="0.25">
      <c r="B18" s="28"/>
      <c r="C18" s="12"/>
      <c r="D18" s="12"/>
      <c r="E18" s="12"/>
      <c r="F18" s="15" t="s">
        <v>9</v>
      </c>
      <c r="G18" s="16">
        <v>223107</v>
      </c>
      <c r="H18" s="17">
        <f t="shared" si="0"/>
        <v>-9.5113522984449861E-2</v>
      </c>
      <c r="I18" s="16">
        <v>7781</v>
      </c>
      <c r="J18" s="17">
        <f t="shared" si="0"/>
        <v>-4.8544876497921274E-2</v>
      </c>
      <c r="K18" s="16">
        <f t="shared" si="1"/>
        <v>230888</v>
      </c>
      <c r="L18" s="17">
        <f t="shared" si="2"/>
        <v>-9.361849130079769E-2</v>
      </c>
      <c r="M18" s="12"/>
      <c r="N18" s="13"/>
      <c r="O18" s="12"/>
      <c r="P18" s="29"/>
    </row>
    <row r="19" spans="2:16" x14ac:dyDescent="0.25">
      <c r="B19" s="28"/>
      <c r="C19" s="12"/>
      <c r="D19" s="12"/>
      <c r="E19" s="12"/>
      <c r="F19" s="15" t="s">
        <v>8</v>
      </c>
      <c r="G19" s="16">
        <v>246558</v>
      </c>
      <c r="H19" s="17">
        <f t="shared" si="0"/>
        <v>3.3608478207100667E-2</v>
      </c>
      <c r="I19" s="16">
        <v>8178</v>
      </c>
      <c r="J19" s="17">
        <f t="shared" si="0"/>
        <v>0.11553676169690363</v>
      </c>
      <c r="K19" s="16">
        <f t="shared" si="1"/>
        <v>254736</v>
      </c>
      <c r="L19" s="17">
        <f t="shared" si="2"/>
        <v>3.605127871412761E-2</v>
      </c>
      <c r="M19" s="12"/>
      <c r="N19" s="12"/>
      <c r="O19" s="12"/>
      <c r="P19" s="29"/>
    </row>
    <row r="20" spans="2:16" x14ac:dyDescent="0.25">
      <c r="B20" s="28"/>
      <c r="C20" s="12"/>
      <c r="D20" s="12"/>
      <c r="E20" s="12"/>
      <c r="F20" s="15" t="s">
        <v>7</v>
      </c>
      <c r="G20" s="16">
        <v>238541</v>
      </c>
      <c r="H20" s="17">
        <f t="shared" si="0"/>
        <v>0.13816960345066165</v>
      </c>
      <c r="I20" s="16">
        <v>7331</v>
      </c>
      <c r="J20" s="17">
        <f t="shared" si="0"/>
        <v>0.29500088323617746</v>
      </c>
      <c r="K20" s="16">
        <f t="shared" si="1"/>
        <v>245872</v>
      </c>
      <c r="L20" s="17">
        <f t="shared" si="2"/>
        <v>0.14229432643883211</v>
      </c>
      <c r="M20" s="12"/>
      <c r="N20" s="132" t="s">
        <v>22</v>
      </c>
      <c r="O20" s="132"/>
      <c r="P20" s="29"/>
    </row>
    <row r="21" spans="2:16" x14ac:dyDescent="0.25">
      <c r="B21" s="28"/>
      <c r="C21" s="12"/>
      <c r="D21" s="12"/>
      <c r="E21" s="12"/>
      <c r="F21" s="15" t="s">
        <v>6</v>
      </c>
      <c r="G21" s="16">
        <v>209583</v>
      </c>
      <c r="H21" s="17">
        <f t="shared" si="0"/>
        <v>0.23875074620690473</v>
      </c>
      <c r="I21" s="16">
        <v>5661</v>
      </c>
      <c r="J21" s="17">
        <f t="shared" si="0"/>
        <v>-3.1976744186046457E-2</v>
      </c>
      <c r="K21" s="16">
        <f t="shared" si="1"/>
        <v>215244</v>
      </c>
      <c r="L21" s="17">
        <f t="shared" si="2"/>
        <v>0.22970571936219208</v>
      </c>
      <c r="M21" s="12"/>
      <c r="N21" s="132"/>
      <c r="O21" s="132"/>
      <c r="P21" s="29"/>
    </row>
    <row r="22" spans="2:16" x14ac:dyDescent="0.25">
      <c r="B22" s="28"/>
      <c r="C22" s="12"/>
      <c r="D22" s="12"/>
      <c r="E22" s="12"/>
      <c r="F22" s="15" t="s">
        <v>5</v>
      </c>
      <c r="G22" s="16">
        <v>169189</v>
      </c>
      <c r="H22" s="17">
        <f t="shared" si="0"/>
        <v>0.18482180998200248</v>
      </c>
      <c r="I22" s="16">
        <v>5848</v>
      </c>
      <c r="J22" s="17">
        <f t="shared" si="0"/>
        <v>0.25305335333190482</v>
      </c>
      <c r="K22" s="16">
        <f t="shared" si="1"/>
        <v>175037</v>
      </c>
      <c r="L22" s="17">
        <f t="shared" si="2"/>
        <v>0.18698122931698591</v>
      </c>
      <c r="M22" s="12"/>
      <c r="N22" s="33">
        <f>+(K12/K22)^(1/10)-1</f>
        <v>0.12025471837432833</v>
      </c>
      <c r="O22" s="12"/>
      <c r="P22" s="29"/>
    </row>
    <row r="23" spans="2:16" x14ac:dyDescent="0.25">
      <c r="B23" s="28"/>
      <c r="C23" s="12"/>
      <c r="D23" s="12"/>
      <c r="E23" s="12"/>
      <c r="F23" s="15" t="s">
        <v>4</v>
      </c>
      <c r="G23" s="16">
        <v>142797</v>
      </c>
      <c r="H23" s="17">
        <f t="shared" si="0"/>
        <v>9.8641287622330376E-2</v>
      </c>
      <c r="I23" s="16">
        <v>4667</v>
      </c>
      <c r="J23" s="17">
        <f t="shared" si="0"/>
        <v>-0.22897736659507684</v>
      </c>
      <c r="K23" s="16">
        <f t="shared" si="1"/>
        <v>147464</v>
      </c>
      <c r="L23" s="17">
        <f t="shared" si="2"/>
        <v>8.4062957163546059E-2</v>
      </c>
      <c r="M23" s="12"/>
      <c r="N23" s="12"/>
      <c r="O23" s="12"/>
      <c r="P23" s="29"/>
    </row>
    <row r="24" spans="2:16" x14ac:dyDescent="0.25">
      <c r="B24" s="28"/>
      <c r="C24" s="12"/>
      <c r="D24" s="12"/>
      <c r="E24" s="12"/>
      <c r="F24" s="15" t="s">
        <v>3</v>
      </c>
      <c r="G24" s="16">
        <v>129976</v>
      </c>
      <c r="H24" s="17">
        <f t="shared" si="0"/>
        <v>2.1045272080253197E-2</v>
      </c>
      <c r="I24" s="16">
        <v>6053</v>
      </c>
      <c r="J24" s="17">
        <f t="shared" si="0"/>
        <v>-0.23476611883691534</v>
      </c>
      <c r="K24" s="16">
        <f t="shared" si="1"/>
        <v>136029</v>
      </c>
      <c r="L24" s="17">
        <f t="shared" si="2"/>
        <v>6.0795668863298236E-3</v>
      </c>
      <c r="M24" s="12"/>
      <c r="N24" s="12"/>
      <c r="O24" s="12"/>
      <c r="P24" s="29"/>
    </row>
    <row r="25" spans="2:16" x14ac:dyDescent="0.25">
      <c r="B25" s="28"/>
      <c r="C25" s="12"/>
      <c r="D25" s="12"/>
      <c r="E25" s="12"/>
      <c r="F25" s="15" t="s">
        <v>2</v>
      </c>
      <c r="G25" s="16">
        <v>127297</v>
      </c>
      <c r="H25" s="18"/>
      <c r="I25" s="16">
        <v>7910</v>
      </c>
      <c r="J25" s="18"/>
      <c r="K25" s="16">
        <f t="shared" si="1"/>
        <v>135207</v>
      </c>
      <c r="L25" s="18"/>
      <c r="M25" s="12"/>
      <c r="N25" s="13"/>
      <c r="O25" s="12"/>
      <c r="P25" s="29"/>
    </row>
    <row r="26" spans="2:16" x14ac:dyDescent="0.25">
      <c r="B26" s="28"/>
      <c r="C26" s="131" t="s">
        <v>21</v>
      </c>
      <c r="D26" s="131"/>
      <c r="E26" s="12"/>
      <c r="F26" s="120" t="s">
        <v>23</v>
      </c>
      <c r="G26" s="120"/>
      <c r="H26" s="120"/>
      <c r="I26" s="120"/>
      <c r="J26" s="120"/>
      <c r="K26" s="120"/>
      <c r="L26" s="120"/>
      <c r="M26" s="12"/>
      <c r="N26" s="12"/>
      <c r="O26" s="12"/>
      <c r="P26" s="29"/>
    </row>
    <row r="27" spans="2:16" x14ac:dyDescent="0.25">
      <c r="B27" s="28"/>
      <c r="C27" s="131"/>
      <c r="D27" s="131"/>
      <c r="E27" s="12"/>
      <c r="F27" s="23">
        <v>2016</v>
      </c>
      <c r="G27" s="22">
        <f>+G12/K12</f>
        <v>0.97736182177229314</v>
      </c>
      <c r="H27" s="24"/>
      <c r="I27" s="22">
        <f>+I12/K12</f>
        <v>2.2638178227706855E-2</v>
      </c>
      <c r="J27" s="24"/>
      <c r="K27" s="22">
        <f>+I27+G27</f>
        <v>1</v>
      </c>
      <c r="L27" s="24"/>
      <c r="M27" s="12"/>
      <c r="N27" s="12"/>
      <c r="O27" s="12"/>
      <c r="P27" s="29"/>
    </row>
    <row r="28" spans="2:16" x14ac:dyDescent="0.25">
      <c r="B28" s="28"/>
      <c r="C28" s="131"/>
      <c r="D28" s="131"/>
      <c r="E28" s="12"/>
      <c r="F28" s="23">
        <v>2011</v>
      </c>
      <c r="G28" s="22">
        <f>+G17/K17</f>
        <v>0.97377715091678418</v>
      </c>
      <c r="H28" s="24"/>
      <c r="I28" s="22">
        <f>+I17/K17</f>
        <v>2.6222849083215798E-2</v>
      </c>
      <c r="J28" s="24"/>
      <c r="K28" s="22">
        <f>+I28+G28</f>
        <v>1</v>
      </c>
      <c r="L28" s="24"/>
      <c r="M28" s="12"/>
      <c r="N28" s="12"/>
      <c r="O28" s="12"/>
      <c r="P28" s="29"/>
    </row>
    <row r="29" spans="2:16" x14ac:dyDescent="0.25">
      <c r="B29" s="28"/>
      <c r="C29" s="131"/>
      <c r="D29" s="131"/>
      <c r="E29" s="12"/>
      <c r="F29" s="23">
        <v>2006</v>
      </c>
      <c r="G29" s="22">
        <f>+G22/K22</f>
        <v>0.9665899209881339</v>
      </c>
      <c r="H29" s="24"/>
      <c r="I29" s="22">
        <f>+I22/K22</f>
        <v>3.3410079011866066E-2</v>
      </c>
      <c r="J29" s="24"/>
      <c r="K29" s="22">
        <f>+I29+G29</f>
        <v>1</v>
      </c>
      <c r="L29" s="24"/>
      <c r="M29" s="12"/>
      <c r="N29" s="12"/>
      <c r="O29" s="12"/>
      <c r="P29" s="29"/>
    </row>
    <row r="30" spans="2:16" x14ac:dyDescent="0.25">
      <c r="B30" s="28"/>
      <c r="C30" s="12"/>
      <c r="D30" s="12"/>
      <c r="E30" s="12"/>
      <c r="F30" s="133" t="s">
        <v>26</v>
      </c>
      <c r="G30" s="133"/>
      <c r="H30" s="133"/>
      <c r="I30" s="133"/>
      <c r="J30" s="133"/>
      <c r="K30" s="133"/>
      <c r="L30" s="133"/>
      <c r="M30" s="12"/>
      <c r="N30" s="12"/>
      <c r="O30" s="12"/>
      <c r="P30" s="29"/>
    </row>
    <row r="31" spans="2:16" x14ac:dyDescent="0.25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3" spans="2:16" ht="15" customHeight="1" x14ac:dyDescent="0.25"/>
    <row r="34" spans="2:16" x14ac:dyDescent="0.25">
      <c r="B34" s="25" t="s">
        <v>127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2:16" x14ac:dyDescent="0.25">
      <c r="B35" s="28"/>
      <c r="C35" s="100" t="str">
        <f>+CONCATENATE("Sin considerar a los residentes de esta región, entre las principales regiones de procedencia de los huespedes nacionales figuran ",E41," con ",FIXED(F41,0)," arribos en esta región (equivalente al ",FIXED(G41*100,1),"% de este total), ",E42," con ",FIXED(F42,0)," arribos (",FIXED(G42*100,1),"%)  y ",E43," con ",FIXED(F43,0)," arribos (",FIXED(G43*100,1)," %). En tanto  ",J41," es el principal lugar de procedencia de los huespedes del exterior con ",FIXED(K41,0),"  arribos (equivalente al ",FIXED(L41*100,1)," % de los arribos del exterior), le sigue ",J42,"  con  ",FIXED(K42,0),"  arribos (",FIXED(L42*100,1)," %) y ",J43," con ",FIXED(K43,0)," (",FIXED(L43*100,1)," %) entre las principales.")</f>
        <v>Sin considerar a los residentes de esta región, entre las principales regiones de procedencia de los huespedes nacionales figuran LIMA METROPOLITANA Y CALLAO con 106,303 arribos en esta región (equivalente al 40.6% de este total), LIMA PROVINCIAS con 51,253 arribos (19.6%)  y ICA con 16,755 arribos (6.4 %). En tanto  ESTADOS UNIDOS (USA) es el principal lugar de procedencia de los huespedes del exterior con 1,833  arribos (equivalente al 14.9 % de los arribos del exterior), le sigue FRANCIA  con  1,662  arribos (13.5 %) y ALEMANIA con 1,482 (12.0 %) entre las principales.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29"/>
    </row>
    <row r="36" spans="2:16" x14ac:dyDescent="0.25">
      <c r="B36" s="28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29"/>
    </row>
    <row r="37" spans="2:16" x14ac:dyDescent="0.25">
      <c r="B37" s="2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9"/>
    </row>
    <row r="38" spans="2:16" x14ac:dyDescent="0.25">
      <c r="B38" s="28"/>
      <c r="C38" s="12"/>
      <c r="D38" s="12"/>
      <c r="E38" s="101" t="s">
        <v>40</v>
      </c>
      <c r="F38" s="101"/>
      <c r="G38" s="101"/>
      <c r="H38" s="101"/>
      <c r="I38" s="12"/>
      <c r="J38" s="101" t="s">
        <v>39</v>
      </c>
      <c r="K38" s="101"/>
      <c r="L38" s="101"/>
      <c r="M38" s="12"/>
      <c r="N38" s="12"/>
      <c r="O38" s="12"/>
      <c r="P38" s="29"/>
    </row>
    <row r="39" spans="2:16" x14ac:dyDescent="0.25">
      <c r="B39" s="28"/>
      <c r="C39" s="12"/>
      <c r="D39" s="12"/>
      <c r="E39" s="101"/>
      <c r="F39" s="101"/>
      <c r="G39" s="101"/>
      <c r="H39" s="101"/>
      <c r="I39" s="12"/>
      <c r="J39" s="101"/>
      <c r="K39" s="101"/>
      <c r="L39" s="101"/>
      <c r="M39" s="12"/>
      <c r="N39" s="12"/>
      <c r="O39" s="12"/>
      <c r="P39" s="29"/>
    </row>
    <row r="40" spans="2:16" x14ac:dyDescent="0.25">
      <c r="B40" s="28"/>
      <c r="C40" s="12"/>
      <c r="D40" s="12"/>
      <c r="E40" s="48" t="s">
        <v>27</v>
      </c>
      <c r="F40" s="48" t="s">
        <v>37</v>
      </c>
      <c r="G40" s="48" t="s">
        <v>42</v>
      </c>
      <c r="H40" s="48" t="s">
        <v>38</v>
      </c>
      <c r="I40" s="12"/>
      <c r="J40" s="48" t="s">
        <v>36</v>
      </c>
      <c r="K40" s="48" t="s">
        <v>37</v>
      </c>
      <c r="L40" s="48" t="s">
        <v>38</v>
      </c>
      <c r="M40" s="12"/>
      <c r="N40" s="12"/>
      <c r="O40" s="12"/>
      <c r="P40" s="29"/>
    </row>
    <row r="41" spans="2:16" x14ac:dyDescent="0.25">
      <c r="B41" s="28"/>
      <c r="C41" s="12"/>
      <c r="D41" s="57"/>
      <c r="E41" s="8" t="s">
        <v>82</v>
      </c>
      <c r="F41" s="49">
        <v>106303</v>
      </c>
      <c r="G41" s="50">
        <f t="shared" ref="G41:G49" si="3">+F41/F$49</f>
        <v>0.40634460719855664</v>
      </c>
      <c r="H41" s="50">
        <f t="shared" ref="H41:H48" si="4">+F41/F$52</f>
        <v>0.19961467755534315</v>
      </c>
      <c r="I41" s="12"/>
      <c r="J41" s="8" t="s">
        <v>102</v>
      </c>
      <c r="K41" s="49">
        <v>1833</v>
      </c>
      <c r="L41" s="50">
        <f t="shared" ref="L41:L52" si="5">+K41/K$52</f>
        <v>0.14860154033238751</v>
      </c>
      <c r="M41" s="12"/>
      <c r="N41" s="12"/>
      <c r="O41" s="12"/>
      <c r="P41" s="29"/>
    </row>
    <row r="42" spans="2:16" x14ac:dyDescent="0.25">
      <c r="B42" s="28"/>
      <c r="C42" s="12"/>
      <c r="D42" s="51"/>
      <c r="E42" s="8" t="s">
        <v>84</v>
      </c>
      <c r="F42" s="49">
        <v>51253</v>
      </c>
      <c r="G42" s="50">
        <f t="shared" si="3"/>
        <v>0.19591526253019786</v>
      </c>
      <c r="H42" s="50">
        <f t="shared" si="4"/>
        <v>9.6242355048719253E-2</v>
      </c>
      <c r="I42" s="12"/>
      <c r="J42" s="8" t="s">
        <v>103</v>
      </c>
      <c r="K42" s="49">
        <v>1662</v>
      </c>
      <c r="L42" s="50">
        <f t="shared" si="5"/>
        <v>0.1347385488447507</v>
      </c>
      <c r="M42" s="12"/>
      <c r="N42" s="12"/>
      <c r="O42" s="12"/>
      <c r="P42" s="29"/>
    </row>
    <row r="43" spans="2:16" x14ac:dyDescent="0.25">
      <c r="B43" s="28"/>
      <c r="C43" s="12"/>
      <c r="D43" s="12"/>
      <c r="E43" s="8" t="s">
        <v>93</v>
      </c>
      <c r="F43" s="49">
        <v>16755</v>
      </c>
      <c r="G43" s="50">
        <f t="shared" si="3"/>
        <v>6.4046206538026354E-2</v>
      </c>
      <c r="H43" s="50">
        <f t="shared" si="4"/>
        <v>3.146236627790161E-2</v>
      </c>
      <c r="I43" s="12"/>
      <c r="J43" s="8" t="s">
        <v>105</v>
      </c>
      <c r="K43" s="49">
        <v>1482</v>
      </c>
      <c r="L43" s="50">
        <f t="shared" si="5"/>
        <v>0.12014592622618565</v>
      </c>
      <c r="M43" s="12"/>
      <c r="N43" s="12"/>
      <c r="O43" s="12"/>
      <c r="P43" s="29"/>
    </row>
    <row r="44" spans="2:16" x14ac:dyDescent="0.25">
      <c r="B44" s="28"/>
      <c r="C44" s="12"/>
      <c r="D44" s="12"/>
      <c r="E44" s="8" t="s">
        <v>97</v>
      </c>
      <c r="F44" s="49">
        <v>13544</v>
      </c>
      <c r="G44" s="50">
        <f t="shared" si="3"/>
        <v>5.1772117060640346E-2</v>
      </c>
      <c r="H44" s="50">
        <f t="shared" si="4"/>
        <v>2.5432783579104709E-2</v>
      </c>
      <c r="I44" s="12"/>
      <c r="J44" s="8" t="s">
        <v>106</v>
      </c>
      <c r="K44" s="49">
        <v>1052</v>
      </c>
      <c r="L44" s="50">
        <f t="shared" si="5"/>
        <v>8.5285772192946904E-2</v>
      </c>
      <c r="M44" s="12"/>
      <c r="N44" s="12"/>
      <c r="O44" s="12"/>
      <c r="P44" s="29"/>
    </row>
    <row r="45" spans="2:16" x14ac:dyDescent="0.25">
      <c r="B45" s="28"/>
      <c r="C45" s="12"/>
      <c r="D45" s="12"/>
      <c r="E45" s="8" t="s">
        <v>96</v>
      </c>
      <c r="F45" s="49">
        <v>10472</v>
      </c>
      <c r="G45" s="50">
        <f t="shared" si="3"/>
        <v>4.0029356900400596E-2</v>
      </c>
      <c r="H45" s="50">
        <f t="shared" si="4"/>
        <v>1.9664213647399918E-2</v>
      </c>
      <c r="I45" s="12"/>
      <c r="J45" s="8" t="s">
        <v>112</v>
      </c>
      <c r="K45" s="49">
        <v>712</v>
      </c>
      <c r="L45" s="50">
        <f t="shared" si="5"/>
        <v>5.7721929468990678E-2</v>
      </c>
      <c r="M45" s="12"/>
      <c r="N45" s="12"/>
      <c r="O45" s="12"/>
      <c r="P45" s="29"/>
    </row>
    <row r="46" spans="2:16" x14ac:dyDescent="0.25">
      <c r="B46" s="28"/>
      <c r="C46" s="12"/>
      <c r="D46" s="12"/>
      <c r="E46" s="8" t="s">
        <v>98</v>
      </c>
      <c r="F46" s="49">
        <v>10162</v>
      </c>
      <c r="G46" s="50">
        <f t="shared" si="3"/>
        <v>3.8844377847772241E-2</v>
      </c>
      <c r="H46" s="50">
        <f t="shared" si="4"/>
        <v>1.9082098843093771E-2</v>
      </c>
      <c r="I46" s="12"/>
      <c r="J46" s="8" t="s">
        <v>109</v>
      </c>
      <c r="K46" s="49">
        <v>441</v>
      </c>
      <c r="L46" s="50">
        <f t="shared" si="5"/>
        <v>3.5751925415484394E-2</v>
      </c>
      <c r="M46" s="12"/>
      <c r="N46" s="12"/>
      <c r="O46" s="12"/>
      <c r="P46" s="29"/>
    </row>
    <row r="47" spans="2:16" x14ac:dyDescent="0.25">
      <c r="B47" s="28"/>
      <c r="C47" s="12"/>
      <c r="D47" s="12"/>
      <c r="E47" s="8" t="s">
        <v>91</v>
      </c>
      <c r="F47" s="49">
        <v>10070</v>
      </c>
      <c r="G47" s="50">
        <f t="shared" si="3"/>
        <v>3.8492706645056725E-2</v>
      </c>
      <c r="H47" s="50">
        <f t="shared" si="4"/>
        <v>1.8909342191493237E-2</v>
      </c>
      <c r="I47" s="12"/>
      <c r="J47" s="8" t="s">
        <v>107</v>
      </c>
      <c r="K47" s="49">
        <v>409</v>
      </c>
      <c r="L47" s="50">
        <f t="shared" si="5"/>
        <v>3.3157681394406162E-2</v>
      </c>
      <c r="M47" s="12"/>
      <c r="N47" s="12"/>
      <c r="O47" s="12"/>
      <c r="P47" s="29"/>
    </row>
    <row r="48" spans="2:16" x14ac:dyDescent="0.25">
      <c r="B48" s="28"/>
      <c r="C48" s="12"/>
      <c r="D48" s="12"/>
      <c r="E48" s="8" t="s">
        <v>89</v>
      </c>
      <c r="F48" s="49">
        <v>43049</v>
      </c>
      <c r="G48" s="50">
        <f t="shared" si="3"/>
        <v>0.16455536527934925</v>
      </c>
      <c r="H48" s="50">
        <f t="shared" si="4"/>
        <v>8.0836968421210756E-2</v>
      </c>
      <c r="I48" s="12"/>
      <c r="J48" s="8" t="s">
        <v>114</v>
      </c>
      <c r="K48" s="49">
        <v>350</v>
      </c>
      <c r="L48" s="50">
        <f t="shared" si="5"/>
        <v>2.837454398054317E-2</v>
      </c>
      <c r="M48" s="12"/>
      <c r="N48" s="12"/>
      <c r="O48" s="12"/>
      <c r="P48" s="29"/>
    </row>
    <row r="49" spans="2:16" x14ac:dyDescent="0.25">
      <c r="B49" s="28"/>
      <c r="C49" s="12"/>
      <c r="D49" s="12"/>
      <c r="E49" s="52" t="s">
        <v>17</v>
      </c>
      <c r="F49" s="53">
        <f>SUM(F41:F48)</f>
        <v>261608</v>
      </c>
      <c r="G49" s="54">
        <f t="shared" si="3"/>
        <v>1</v>
      </c>
      <c r="H49" s="50"/>
      <c r="I49" s="12"/>
      <c r="J49" s="8" t="s">
        <v>113</v>
      </c>
      <c r="K49" s="49">
        <v>342</v>
      </c>
      <c r="L49" s="50">
        <f t="shared" si="5"/>
        <v>2.7725982975273612E-2</v>
      </c>
      <c r="M49" s="12"/>
      <c r="N49" s="12"/>
      <c r="O49" s="12"/>
      <c r="P49" s="29"/>
    </row>
    <row r="50" spans="2:16" x14ac:dyDescent="0.25">
      <c r="B50" s="28"/>
      <c r="C50" s="12"/>
      <c r="D50" s="12"/>
      <c r="E50" s="8"/>
      <c r="F50" s="49"/>
      <c r="G50" s="8"/>
      <c r="H50" s="50"/>
      <c r="I50" s="12"/>
      <c r="J50" s="8" t="s">
        <v>115</v>
      </c>
      <c r="K50" s="49">
        <v>281</v>
      </c>
      <c r="L50" s="50">
        <f t="shared" si="5"/>
        <v>2.2780705310093231E-2</v>
      </c>
      <c r="M50" s="12"/>
      <c r="N50" s="12"/>
      <c r="O50" s="12"/>
      <c r="P50" s="29"/>
    </row>
    <row r="51" spans="2:16" x14ac:dyDescent="0.25">
      <c r="B51" s="28"/>
      <c r="C51" s="12"/>
      <c r="D51" s="12"/>
      <c r="E51" s="8" t="s">
        <v>92</v>
      </c>
      <c r="F51" s="49">
        <v>270933</v>
      </c>
      <c r="G51" s="8"/>
      <c r="H51" s="50">
        <f>+F51/F$52</f>
        <v>0.50875519443573358</v>
      </c>
      <c r="I51" s="12"/>
      <c r="J51" s="8" t="s">
        <v>89</v>
      </c>
      <c r="K51" s="49">
        <v>3771</v>
      </c>
      <c r="L51" s="50">
        <f t="shared" si="5"/>
        <v>0.30571544385893801</v>
      </c>
      <c r="M51" s="12"/>
      <c r="N51" s="12"/>
      <c r="O51" s="12"/>
      <c r="P51" s="29"/>
    </row>
    <row r="52" spans="2:16" x14ac:dyDescent="0.25">
      <c r="B52" s="28"/>
      <c r="C52" s="12"/>
      <c r="D52" s="12"/>
      <c r="E52" s="52" t="s">
        <v>17</v>
      </c>
      <c r="F52" s="53">
        <f>+F51+F49</f>
        <v>532541</v>
      </c>
      <c r="G52" s="52"/>
      <c r="H52" s="54">
        <f>+F52/F$52</f>
        <v>1</v>
      </c>
      <c r="I52" s="12"/>
      <c r="J52" s="52" t="s">
        <v>17</v>
      </c>
      <c r="K52" s="53">
        <f>SUM(K41:K51)</f>
        <v>12335</v>
      </c>
      <c r="L52" s="54">
        <f t="shared" si="5"/>
        <v>1</v>
      </c>
      <c r="M52" s="12"/>
      <c r="N52" s="12"/>
      <c r="O52" s="12"/>
      <c r="P52" s="29"/>
    </row>
    <row r="53" spans="2:16" x14ac:dyDescent="0.25">
      <c r="B53" s="28"/>
      <c r="C53" s="12"/>
      <c r="D53" s="12"/>
      <c r="E53" s="55" t="s">
        <v>41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29"/>
    </row>
    <row r="54" spans="2:16" x14ac:dyDescent="0.25">
      <c r="B54" s="28"/>
      <c r="C54" s="12"/>
      <c r="D54" s="12"/>
      <c r="E54" s="102" t="s">
        <v>43</v>
      </c>
      <c r="F54" s="102"/>
      <c r="G54" s="102"/>
      <c r="H54" s="102"/>
      <c r="I54" s="102"/>
      <c r="J54" s="102"/>
      <c r="K54" s="102"/>
      <c r="L54" s="102"/>
      <c r="M54" s="12"/>
      <c r="N54" s="12"/>
      <c r="O54" s="12"/>
      <c r="P54" s="29"/>
    </row>
    <row r="55" spans="2:16" x14ac:dyDescent="0.25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</row>
    <row r="58" spans="2:16" x14ac:dyDescent="0.25">
      <c r="B58" s="25" t="s">
        <v>54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7"/>
    </row>
    <row r="59" spans="2:16" x14ac:dyDescent="0.25">
      <c r="B59" s="28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29"/>
    </row>
    <row r="60" spans="2:16" x14ac:dyDescent="0.25">
      <c r="B60" s="28"/>
      <c r="C60" s="12"/>
      <c r="D60" s="122" t="s">
        <v>62</v>
      </c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"/>
      <c r="P60" s="29"/>
    </row>
    <row r="61" spans="2:16" x14ac:dyDescent="0.25">
      <c r="B61" s="28"/>
      <c r="C61" s="12"/>
      <c r="D61" s="123" t="s">
        <v>53</v>
      </c>
      <c r="E61" s="124"/>
      <c r="F61" s="128" t="s">
        <v>14</v>
      </c>
      <c r="G61" s="128"/>
      <c r="H61" s="128"/>
      <c r="I61" s="128" t="s">
        <v>49</v>
      </c>
      <c r="J61" s="128"/>
      <c r="K61" s="128"/>
      <c r="L61" s="128" t="s">
        <v>52</v>
      </c>
      <c r="M61" s="128"/>
      <c r="N61" s="128"/>
      <c r="O61" s="12"/>
      <c r="P61" s="29"/>
    </row>
    <row r="62" spans="2:16" x14ac:dyDescent="0.25">
      <c r="B62" s="28"/>
      <c r="C62" s="12"/>
      <c r="D62" s="125"/>
      <c r="E62" s="126"/>
      <c r="F62" s="75" t="s">
        <v>50</v>
      </c>
      <c r="G62" s="75" t="s">
        <v>51</v>
      </c>
      <c r="H62" s="75" t="s">
        <v>17</v>
      </c>
      <c r="I62" s="75" t="s">
        <v>50</v>
      </c>
      <c r="J62" s="75" t="s">
        <v>51</v>
      </c>
      <c r="K62" s="75" t="s">
        <v>17</v>
      </c>
      <c r="L62" s="75" t="s">
        <v>50</v>
      </c>
      <c r="M62" s="75" t="s">
        <v>51</v>
      </c>
      <c r="N62" s="75" t="s">
        <v>17</v>
      </c>
      <c r="O62" s="12"/>
      <c r="P62" s="29"/>
    </row>
    <row r="63" spans="2:16" x14ac:dyDescent="0.25">
      <c r="B63" s="28"/>
      <c r="C63" s="12"/>
      <c r="D63" s="74" t="s">
        <v>122</v>
      </c>
      <c r="E63" s="70"/>
      <c r="F63" s="76">
        <v>10856</v>
      </c>
      <c r="G63" s="77">
        <v>153</v>
      </c>
      <c r="H63" s="77">
        <v>11009</v>
      </c>
      <c r="I63" s="77">
        <v>12568</v>
      </c>
      <c r="J63" s="77">
        <v>87</v>
      </c>
      <c r="K63" s="77">
        <v>12655</v>
      </c>
      <c r="L63" s="78">
        <f>+I63/F63-1</f>
        <v>0.15770081061164332</v>
      </c>
      <c r="M63" s="78">
        <f t="shared" ref="L63:N66" si="6">+J63/G63-1</f>
        <v>-0.43137254901960786</v>
      </c>
      <c r="N63" s="78">
        <f t="shared" si="6"/>
        <v>0.14951403397220453</v>
      </c>
      <c r="O63" s="83">
        <f t="shared" ref="O63:O65" si="7">+K63-H63</f>
        <v>1646</v>
      </c>
      <c r="P63" s="29"/>
    </row>
    <row r="64" spans="2:16" x14ac:dyDescent="0.25">
      <c r="B64" s="28"/>
      <c r="C64" s="12"/>
      <c r="D64" s="74" t="s">
        <v>123</v>
      </c>
      <c r="E64" s="70"/>
      <c r="F64" s="76">
        <v>53074</v>
      </c>
      <c r="G64" s="77">
        <v>1746</v>
      </c>
      <c r="H64" s="77">
        <v>54820</v>
      </c>
      <c r="I64" s="77">
        <v>61049</v>
      </c>
      <c r="J64" s="77">
        <v>1975</v>
      </c>
      <c r="K64" s="77">
        <v>63024</v>
      </c>
      <c r="L64" s="78">
        <f t="shared" si="6"/>
        <v>0.15026189848136573</v>
      </c>
      <c r="M64" s="78">
        <f t="shared" si="6"/>
        <v>0.13115693012600227</v>
      </c>
      <c r="N64" s="78">
        <f t="shared" si="6"/>
        <v>0.14965341116380881</v>
      </c>
      <c r="O64" s="83">
        <f t="shared" si="7"/>
        <v>8204</v>
      </c>
      <c r="P64" s="29"/>
    </row>
    <row r="65" spans="2:16" x14ac:dyDescent="0.25">
      <c r="B65" s="28"/>
      <c r="C65" s="12"/>
      <c r="D65" s="74" t="s">
        <v>124</v>
      </c>
      <c r="E65" s="70"/>
      <c r="F65" s="76">
        <v>16195</v>
      </c>
      <c r="G65" s="77">
        <v>316</v>
      </c>
      <c r="H65" s="77">
        <v>16511</v>
      </c>
      <c r="I65" s="77">
        <v>16841</v>
      </c>
      <c r="J65" s="77">
        <v>332</v>
      </c>
      <c r="K65" s="77">
        <v>17173</v>
      </c>
      <c r="L65" s="78">
        <f t="shared" si="6"/>
        <v>3.9888854584748445E-2</v>
      </c>
      <c r="M65" s="78">
        <f t="shared" si="6"/>
        <v>5.0632911392405111E-2</v>
      </c>
      <c r="N65" s="78">
        <f t="shared" si="6"/>
        <v>4.0094482466234593E-2</v>
      </c>
      <c r="O65" s="83">
        <f t="shared" si="7"/>
        <v>662</v>
      </c>
      <c r="P65" s="29"/>
    </row>
    <row r="66" spans="2:16" x14ac:dyDescent="0.25">
      <c r="B66" s="28"/>
      <c r="C66" s="12"/>
      <c r="D66" s="74" t="s">
        <v>125</v>
      </c>
      <c r="E66" s="70"/>
      <c r="F66" s="76">
        <v>7481</v>
      </c>
      <c r="G66" s="77">
        <v>274</v>
      </c>
      <c r="H66" s="77">
        <v>7755</v>
      </c>
      <c r="I66" s="77">
        <v>8713</v>
      </c>
      <c r="J66" s="77">
        <v>246</v>
      </c>
      <c r="K66" s="77">
        <v>8959</v>
      </c>
      <c r="L66" s="78">
        <f t="shared" si="6"/>
        <v>0.16468386579334315</v>
      </c>
      <c r="M66" s="78">
        <f t="shared" si="6"/>
        <v>-0.1021897810218978</v>
      </c>
      <c r="N66" s="78">
        <f t="shared" si="6"/>
        <v>0.15525467440361052</v>
      </c>
      <c r="O66" s="83">
        <f>+K66-H66</f>
        <v>1204</v>
      </c>
      <c r="P66" s="29"/>
    </row>
    <row r="67" spans="2:16" x14ac:dyDescent="0.25">
      <c r="B67" s="28"/>
      <c r="C67" s="12"/>
      <c r="D67" s="121" t="s">
        <v>55</v>
      </c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84"/>
      <c r="P67" s="29"/>
    </row>
    <row r="68" spans="2:16" x14ac:dyDescent="0.25">
      <c r="B68" s="28"/>
      <c r="C68" s="12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4"/>
      <c r="P68" s="29"/>
    </row>
    <row r="69" spans="2:16" x14ac:dyDescent="0.25">
      <c r="B69" s="28"/>
      <c r="C69" s="12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4"/>
      <c r="P69" s="29"/>
    </row>
    <row r="70" spans="2:16" x14ac:dyDescent="0.25">
      <c r="B70" s="28"/>
      <c r="C70" s="12"/>
      <c r="D70" s="122" t="s">
        <v>62</v>
      </c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84"/>
      <c r="P70" s="29"/>
    </row>
    <row r="71" spans="2:16" x14ac:dyDescent="0.25">
      <c r="B71" s="28"/>
      <c r="C71" s="12"/>
      <c r="D71" s="123" t="s">
        <v>53</v>
      </c>
      <c r="E71" s="124"/>
      <c r="F71" s="127" t="s">
        <v>63</v>
      </c>
      <c r="G71" s="127"/>
      <c r="H71" s="127"/>
      <c r="I71" s="127" t="s">
        <v>64</v>
      </c>
      <c r="J71" s="127"/>
      <c r="K71" s="127"/>
      <c r="L71" s="128" t="s">
        <v>52</v>
      </c>
      <c r="M71" s="128"/>
      <c r="N71" s="128"/>
      <c r="O71" s="84"/>
      <c r="P71" s="29"/>
    </row>
    <row r="72" spans="2:16" x14ac:dyDescent="0.25">
      <c r="B72" s="28"/>
      <c r="C72" s="12"/>
      <c r="D72" s="125"/>
      <c r="E72" s="126"/>
      <c r="F72" s="75" t="s">
        <v>50</v>
      </c>
      <c r="G72" s="75" t="s">
        <v>51</v>
      </c>
      <c r="H72" s="75" t="s">
        <v>17</v>
      </c>
      <c r="I72" s="75" t="s">
        <v>50</v>
      </c>
      <c r="J72" s="75" t="s">
        <v>51</v>
      </c>
      <c r="K72" s="75" t="s">
        <v>17</v>
      </c>
      <c r="L72" s="75" t="s">
        <v>50</v>
      </c>
      <c r="M72" s="75" t="s">
        <v>51</v>
      </c>
      <c r="N72" s="75" t="s">
        <v>17</v>
      </c>
      <c r="O72" s="84"/>
      <c r="P72" s="29"/>
    </row>
    <row r="73" spans="2:16" x14ac:dyDescent="0.25">
      <c r="B73" s="28"/>
      <c r="C73" s="12"/>
      <c r="D73" s="74" t="s">
        <v>122</v>
      </c>
      <c r="E73" s="80"/>
      <c r="F73" s="76">
        <v>3618</v>
      </c>
      <c r="G73" s="77">
        <v>33</v>
      </c>
      <c r="H73" s="77">
        <v>3651</v>
      </c>
      <c r="I73" s="77">
        <v>1699</v>
      </c>
      <c r="J73" s="77">
        <v>0</v>
      </c>
      <c r="K73" s="77">
        <v>1699</v>
      </c>
      <c r="L73" s="78">
        <f t="shared" ref="L73:N76" si="8">+I73/F73-1</f>
        <v>-0.53040353786622441</v>
      </c>
      <c r="M73" s="78">
        <f t="shared" si="8"/>
        <v>-1</v>
      </c>
      <c r="N73" s="78">
        <f t="shared" si="8"/>
        <v>-0.53464804163242952</v>
      </c>
      <c r="O73" s="83">
        <f t="shared" ref="O73:O76" si="9">+K73-H73</f>
        <v>-1952</v>
      </c>
      <c r="P73" s="29"/>
    </row>
    <row r="74" spans="2:16" x14ac:dyDescent="0.25">
      <c r="B74" s="28"/>
      <c r="C74" s="12"/>
      <c r="D74" s="74" t="s">
        <v>123</v>
      </c>
      <c r="E74" s="80"/>
      <c r="F74" s="76">
        <v>19022</v>
      </c>
      <c r="G74" s="77">
        <v>1089</v>
      </c>
      <c r="H74" s="77">
        <v>20111</v>
      </c>
      <c r="I74" s="77">
        <v>10298</v>
      </c>
      <c r="J74" s="77">
        <v>205</v>
      </c>
      <c r="K74" s="77">
        <v>10503</v>
      </c>
      <c r="L74" s="78">
        <f t="shared" si="8"/>
        <v>-0.458626853117443</v>
      </c>
      <c r="M74" s="78">
        <f t="shared" si="8"/>
        <v>-0.81175390266299363</v>
      </c>
      <c r="N74" s="78">
        <f t="shared" si="8"/>
        <v>-0.47774849584804335</v>
      </c>
      <c r="O74" s="83">
        <f t="shared" si="9"/>
        <v>-9608</v>
      </c>
      <c r="P74" s="29"/>
    </row>
    <row r="75" spans="2:16" x14ac:dyDescent="0.25">
      <c r="B75" s="28"/>
      <c r="C75" s="12"/>
      <c r="D75" s="74" t="s">
        <v>124</v>
      </c>
      <c r="E75" s="80"/>
      <c r="F75" s="76">
        <v>3864</v>
      </c>
      <c r="G75" s="77">
        <v>66</v>
      </c>
      <c r="H75" s="77">
        <v>3930</v>
      </c>
      <c r="I75" s="77">
        <v>2514</v>
      </c>
      <c r="J75" s="77">
        <v>78</v>
      </c>
      <c r="K75" s="77">
        <v>2592</v>
      </c>
      <c r="L75" s="78">
        <f t="shared" si="8"/>
        <v>-0.34937888198757761</v>
      </c>
      <c r="M75" s="78">
        <f t="shared" si="8"/>
        <v>0.18181818181818188</v>
      </c>
      <c r="N75" s="78">
        <f t="shared" si="8"/>
        <v>-0.34045801526717556</v>
      </c>
      <c r="O75" s="83">
        <f t="shared" si="9"/>
        <v>-1338</v>
      </c>
      <c r="P75" s="29"/>
    </row>
    <row r="76" spans="2:16" x14ac:dyDescent="0.25">
      <c r="B76" s="28"/>
      <c r="C76" s="12"/>
      <c r="D76" s="74" t="s">
        <v>125</v>
      </c>
      <c r="E76" s="80"/>
      <c r="F76" s="76">
        <v>2312</v>
      </c>
      <c r="G76" s="77">
        <v>66</v>
      </c>
      <c r="H76" s="77">
        <v>2378</v>
      </c>
      <c r="I76" s="77">
        <v>1297</v>
      </c>
      <c r="J76" s="77">
        <v>63</v>
      </c>
      <c r="K76" s="77">
        <v>1360</v>
      </c>
      <c r="L76" s="78">
        <f t="shared" si="8"/>
        <v>-0.43901384083044981</v>
      </c>
      <c r="M76" s="78">
        <f t="shared" si="8"/>
        <v>-4.5454545454545414E-2</v>
      </c>
      <c r="N76" s="78">
        <f t="shared" si="8"/>
        <v>-0.42809083263246428</v>
      </c>
      <c r="O76" s="83">
        <f t="shared" si="9"/>
        <v>-1018</v>
      </c>
      <c r="P76" s="29"/>
    </row>
    <row r="77" spans="2:16" x14ac:dyDescent="0.25">
      <c r="B77" s="28"/>
      <c r="C77" s="12"/>
      <c r="D77" s="121" t="s">
        <v>55</v>
      </c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"/>
      <c r="P77" s="29"/>
    </row>
    <row r="78" spans="2:16" x14ac:dyDescent="0.25"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2"/>
    </row>
  </sheetData>
  <sortState ref="D63:N67">
    <sortCondition descending="1" ref="K63:K67"/>
  </sortState>
  <mergeCells count="23">
    <mergeCell ref="D77:N77"/>
    <mergeCell ref="D70:N70"/>
    <mergeCell ref="D71:E72"/>
    <mergeCell ref="F71:H71"/>
    <mergeCell ref="I71:K71"/>
    <mergeCell ref="L71:N71"/>
    <mergeCell ref="C35:O36"/>
    <mergeCell ref="E38:H39"/>
    <mergeCell ref="J38:L39"/>
    <mergeCell ref="E54:L54"/>
    <mergeCell ref="F30:L30"/>
    <mergeCell ref="B1:P2"/>
    <mergeCell ref="C7:O8"/>
    <mergeCell ref="F10:L10"/>
    <mergeCell ref="N20:O21"/>
    <mergeCell ref="C26:D29"/>
    <mergeCell ref="F26:L26"/>
    <mergeCell ref="D67:N67"/>
    <mergeCell ref="D60:N60"/>
    <mergeCell ref="D61:E62"/>
    <mergeCell ref="F61:H61"/>
    <mergeCell ref="I61:K61"/>
    <mergeCell ref="L61:N61"/>
  </mergeCell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Normal="100" workbookViewId="0"/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29" t="s">
        <v>77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2:16" ht="15" customHeight="1" x14ac:dyDescent="0.25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2:16" x14ac:dyDescent="0.25">
      <c r="B3" s="5" t="str">
        <f>+B6</f>
        <v>1. Arribo de ciudadanos a establecimientos de hospedaje*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6" x14ac:dyDescent="0.25">
      <c r="B4" s="5" t="str">
        <f>+B34</f>
        <v>2. Arribo de ciudadanos nacionales y extranjeros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6" spans="2:16" x14ac:dyDescent="0.25">
      <c r="B6" s="25" t="s">
        <v>20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6" x14ac:dyDescent="0.25">
      <c r="B7" s="28"/>
      <c r="C7" s="100" t="str">
        <f>+CONCATENATE("En los últimos 10 años el turismo de la región ha mostrado un importante crecimiento, es así, que en el año 2006 registró ",FIXED(K22,1)," arribos de turistas nacionales y extranjeros, mientras que el 2016 los  arribos de turistas extranjeros y nacionales sumaron ",FIXED(K12,1), ", representando un  crecimiento promedio anual de ",FIXED(N22*100,1),"%   en el periodo 2006 – 2016.")</f>
        <v>En los últimos 10 años el turismo de la región ha mostrado un importante crecimiento, es así, que en el año 2006 registró 83,731.0 arribos de turistas nacionales y extranjeros, mientras que el 2016 los  arribos de turistas extranjeros y nacionales sumaron 225,125.0, representando un  crecimiento promedio anual de 10.4%   en el periodo 2006 – 2016.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29"/>
    </row>
    <row r="8" spans="2:16" x14ac:dyDescent="0.25">
      <c r="B8" s="28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29"/>
    </row>
    <row r="9" spans="2:16" x14ac:dyDescent="0.25">
      <c r="B9" s="2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9"/>
    </row>
    <row r="10" spans="2:16" x14ac:dyDescent="0.25">
      <c r="B10" s="28"/>
      <c r="C10" s="12"/>
      <c r="D10" s="12"/>
      <c r="E10" s="12"/>
      <c r="F10" s="109" t="s">
        <v>19</v>
      </c>
      <c r="G10" s="109"/>
      <c r="H10" s="109"/>
      <c r="I10" s="109"/>
      <c r="J10" s="109"/>
      <c r="K10" s="109"/>
      <c r="L10" s="109"/>
      <c r="M10" s="12"/>
      <c r="N10" s="12"/>
      <c r="O10" s="12"/>
      <c r="P10" s="29"/>
    </row>
    <row r="11" spans="2:16" x14ac:dyDescent="0.25">
      <c r="B11" s="28"/>
      <c r="C11" s="12"/>
      <c r="D11" s="12"/>
      <c r="E11" s="12"/>
      <c r="F11" s="19" t="s">
        <v>18</v>
      </c>
      <c r="G11" s="20" t="s">
        <v>1</v>
      </c>
      <c r="H11" s="19" t="s">
        <v>15</v>
      </c>
      <c r="I11" s="20" t="s">
        <v>16</v>
      </c>
      <c r="J11" s="19" t="s">
        <v>15</v>
      </c>
      <c r="K11" s="19" t="s">
        <v>17</v>
      </c>
      <c r="L11" s="19" t="s">
        <v>15</v>
      </c>
      <c r="M11" s="12"/>
      <c r="N11" s="12"/>
      <c r="O11" s="12"/>
      <c r="P11" s="29"/>
    </row>
    <row r="12" spans="2:16" x14ac:dyDescent="0.25">
      <c r="B12" s="28"/>
      <c r="C12" s="12"/>
      <c r="D12" s="12"/>
      <c r="E12" s="12"/>
      <c r="F12" s="15">
        <v>2016</v>
      </c>
      <c r="G12" s="16">
        <v>224060</v>
      </c>
      <c r="H12" s="21">
        <f>+G12/G13-1</f>
        <v>0.24765431411309402</v>
      </c>
      <c r="I12" s="16">
        <v>1065</v>
      </c>
      <c r="J12" s="21">
        <f>+I12/I13-1</f>
        <v>0.40686922060766184</v>
      </c>
      <c r="K12" s="16">
        <f>+I12+G12</f>
        <v>225125</v>
      </c>
      <c r="L12" s="21">
        <f>+K12/K13-1</f>
        <v>0.24832263144469957</v>
      </c>
      <c r="M12" s="12"/>
      <c r="N12" s="12"/>
      <c r="O12" s="12"/>
      <c r="P12" s="29"/>
    </row>
    <row r="13" spans="2:16" x14ac:dyDescent="0.25">
      <c r="B13" s="28"/>
      <c r="C13" s="12"/>
      <c r="D13" s="12"/>
      <c r="E13" s="12"/>
      <c r="F13" s="15" t="s">
        <v>14</v>
      </c>
      <c r="G13" s="16">
        <v>179585</v>
      </c>
      <c r="H13" s="17">
        <f t="shared" ref="H13:J24" si="0">+G13/G14-1</f>
        <v>0.12376178765636059</v>
      </c>
      <c r="I13" s="16">
        <v>757</v>
      </c>
      <c r="J13" s="17">
        <f t="shared" si="0"/>
        <v>-0.36439966414777503</v>
      </c>
      <c r="K13" s="16">
        <f t="shared" ref="K13:K25" si="1">+I13+G13</f>
        <v>180342</v>
      </c>
      <c r="L13" s="17">
        <f t="shared" ref="L13:L24" si="2">+K13/K14-1</f>
        <v>0.12015056087653253</v>
      </c>
      <c r="M13" s="12"/>
      <c r="N13" s="12"/>
      <c r="O13" s="12"/>
      <c r="P13" s="29"/>
    </row>
    <row r="14" spans="2:16" x14ac:dyDescent="0.25">
      <c r="B14" s="28"/>
      <c r="C14" s="12"/>
      <c r="D14" s="12"/>
      <c r="E14" s="12"/>
      <c r="F14" s="15" t="s">
        <v>13</v>
      </c>
      <c r="G14" s="16">
        <v>159807</v>
      </c>
      <c r="H14" s="17">
        <f t="shared" si="0"/>
        <v>5.0125181529645957E-2</v>
      </c>
      <c r="I14" s="16">
        <v>1191</v>
      </c>
      <c r="J14" s="17">
        <f t="shared" si="0"/>
        <v>0.32186459489456154</v>
      </c>
      <c r="K14" s="16">
        <f t="shared" si="1"/>
        <v>160998</v>
      </c>
      <c r="L14" s="17">
        <f t="shared" si="2"/>
        <v>5.1724588450483333E-2</v>
      </c>
      <c r="M14" s="12"/>
      <c r="N14" s="12"/>
      <c r="O14" s="12"/>
      <c r="P14" s="29"/>
    </row>
    <row r="15" spans="2:16" x14ac:dyDescent="0.25">
      <c r="B15" s="28"/>
      <c r="C15" s="12"/>
      <c r="D15" s="12"/>
      <c r="E15" s="12"/>
      <c r="F15" s="15" t="s">
        <v>12</v>
      </c>
      <c r="G15" s="16">
        <v>152179</v>
      </c>
      <c r="H15" s="17">
        <f t="shared" si="0"/>
        <v>-4.6055188495919164E-2</v>
      </c>
      <c r="I15" s="16">
        <v>901</v>
      </c>
      <c r="J15" s="17">
        <f t="shared" si="0"/>
        <v>-9.9900099900099848E-2</v>
      </c>
      <c r="K15" s="16">
        <f t="shared" si="1"/>
        <v>153080</v>
      </c>
      <c r="L15" s="17">
        <f t="shared" si="2"/>
        <v>-4.639094980906644E-2</v>
      </c>
      <c r="M15" s="12"/>
      <c r="N15" s="12"/>
      <c r="O15" s="12"/>
      <c r="P15" s="29"/>
    </row>
    <row r="16" spans="2:16" x14ac:dyDescent="0.25">
      <c r="B16" s="28"/>
      <c r="C16" s="12"/>
      <c r="D16" s="12"/>
      <c r="E16" s="12"/>
      <c r="F16" s="15" t="s">
        <v>11</v>
      </c>
      <c r="G16" s="16">
        <v>159526</v>
      </c>
      <c r="H16" s="17">
        <f t="shared" si="0"/>
        <v>0.24061717449800124</v>
      </c>
      <c r="I16" s="16">
        <v>1001</v>
      </c>
      <c r="J16" s="17">
        <f t="shared" si="0"/>
        <v>1.2000000000000002</v>
      </c>
      <c r="K16" s="16">
        <f t="shared" si="1"/>
        <v>160527</v>
      </c>
      <c r="L16" s="17">
        <f t="shared" si="2"/>
        <v>0.24399996900210019</v>
      </c>
      <c r="M16" s="12"/>
      <c r="N16" s="12"/>
      <c r="O16" s="12"/>
      <c r="P16" s="29"/>
    </row>
    <row r="17" spans="2:16" x14ac:dyDescent="0.25">
      <c r="B17" s="28"/>
      <c r="C17" s="12"/>
      <c r="D17" s="12"/>
      <c r="E17" s="12"/>
      <c r="F17" s="15" t="s">
        <v>10</v>
      </c>
      <c r="G17" s="16">
        <v>128586</v>
      </c>
      <c r="H17" s="17">
        <f t="shared" si="0"/>
        <v>0.10481411154166698</v>
      </c>
      <c r="I17" s="16">
        <v>455</v>
      </c>
      <c r="J17" s="17">
        <f t="shared" si="0"/>
        <v>-0.22619047619047616</v>
      </c>
      <c r="K17" s="16">
        <f t="shared" si="1"/>
        <v>129041</v>
      </c>
      <c r="L17" s="17">
        <f t="shared" si="2"/>
        <v>0.10315024577901255</v>
      </c>
      <c r="M17" s="12"/>
      <c r="N17" s="13"/>
      <c r="O17" s="12"/>
      <c r="P17" s="29"/>
    </row>
    <row r="18" spans="2:16" x14ac:dyDescent="0.25">
      <c r="B18" s="28"/>
      <c r="C18" s="12"/>
      <c r="D18" s="12"/>
      <c r="E18" s="12"/>
      <c r="F18" s="15" t="s">
        <v>9</v>
      </c>
      <c r="G18" s="16">
        <v>116387</v>
      </c>
      <c r="H18" s="17">
        <f t="shared" si="0"/>
        <v>0.16927203681006242</v>
      </c>
      <c r="I18" s="16">
        <v>588</v>
      </c>
      <c r="J18" s="17">
        <f t="shared" si="0"/>
        <v>-0.27941176470588236</v>
      </c>
      <c r="K18" s="16">
        <f t="shared" si="1"/>
        <v>116975</v>
      </c>
      <c r="L18" s="17">
        <f t="shared" si="2"/>
        <v>0.16562369212986039</v>
      </c>
      <c r="M18" s="12"/>
      <c r="N18" s="13"/>
      <c r="O18" s="12"/>
      <c r="P18" s="29"/>
    </row>
    <row r="19" spans="2:16" x14ac:dyDescent="0.25">
      <c r="B19" s="28"/>
      <c r="C19" s="12"/>
      <c r="D19" s="12"/>
      <c r="E19" s="12"/>
      <c r="F19" s="15" t="s">
        <v>8</v>
      </c>
      <c r="G19" s="16">
        <v>99538</v>
      </c>
      <c r="H19" s="17">
        <f t="shared" si="0"/>
        <v>9.8750441540091938E-2</v>
      </c>
      <c r="I19" s="16">
        <v>816</v>
      </c>
      <c r="J19" s="17">
        <f t="shared" si="0"/>
        <v>0.33115823817292012</v>
      </c>
      <c r="K19" s="16">
        <f t="shared" si="1"/>
        <v>100354</v>
      </c>
      <c r="L19" s="17">
        <f t="shared" si="2"/>
        <v>0.10031248286826377</v>
      </c>
      <c r="M19" s="12"/>
      <c r="N19" s="12"/>
      <c r="O19" s="12"/>
      <c r="P19" s="29"/>
    </row>
    <row r="20" spans="2:16" ht="15" customHeight="1" x14ac:dyDescent="0.25">
      <c r="B20" s="28"/>
      <c r="C20" s="12"/>
      <c r="D20" s="12"/>
      <c r="E20" s="12"/>
      <c r="F20" s="15" t="s">
        <v>7</v>
      </c>
      <c r="G20" s="16">
        <v>90592</v>
      </c>
      <c r="H20" s="17">
        <f t="shared" si="0"/>
        <v>2.9641753046008468E-2</v>
      </c>
      <c r="I20" s="16">
        <v>613</v>
      </c>
      <c r="J20" s="17">
        <f t="shared" si="0"/>
        <v>0.3683035714285714</v>
      </c>
      <c r="K20" s="16">
        <f t="shared" si="1"/>
        <v>91205</v>
      </c>
      <c r="L20" s="17">
        <f t="shared" si="2"/>
        <v>3.1357427175682906E-2</v>
      </c>
      <c r="M20" s="12"/>
      <c r="N20" s="132" t="s">
        <v>22</v>
      </c>
      <c r="O20" s="132"/>
      <c r="P20" s="29"/>
    </row>
    <row r="21" spans="2:16" x14ac:dyDescent="0.25">
      <c r="B21" s="28"/>
      <c r="C21" s="12"/>
      <c r="D21" s="12"/>
      <c r="E21" s="12"/>
      <c r="F21" s="15" t="s">
        <v>6</v>
      </c>
      <c r="G21" s="16">
        <v>87984</v>
      </c>
      <c r="H21" s="17">
        <f t="shared" si="0"/>
        <v>6.0610444090843263E-2</v>
      </c>
      <c r="I21" s="16">
        <v>448</v>
      </c>
      <c r="J21" s="17">
        <f t="shared" si="0"/>
        <v>-0.42193548387096769</v>
      </c>
      <c r="K21" s="16">
        <f t="shared" si="1"/>
        <v>88432</v>
      </c>
      <c r="L21" s="17">
        <f t="shared" si="2"/>
        <v>5.6144080448101708E-2</v>
      </c>
      <c r="M21" s="12"/>
      <c r="N21" s="132"/>
      <c r="O21" s="132"/>
      <c r="P21" s="29"/>
    </row>
    <row r="22" spans="2:16" x14ac:dyDescent="0.25">
      <c r="B22" s="28"/>
      <c r="C22" s="12"/>
      <c r="D22" s="12"/>
      <c r="E22" s="12"/>
      <c r="F22" s="15" t="s">
        <v>5</v>
      </c>
      <c r="G22" s="16">
        <v>82956</v>
      </c>
      <c r="H22" s="17">
        <f t="shared" si="0"/>
        <v>0.2878766708583671</v>
      </c>
      <c r="I22" s="16">
        <v>775</v>
      </c>
      <c r="J22" s="17">
        <f t="shared" si="0"/>
        <v>5.4421768707483054E-2</v>
      </c>
      <c r="K22" s="16">
        <f t="shared" si="1"/>
        <v>83731</v>
      </c>
      <c r="L22" s="17">
        <f t="shared" si="2"/>
        <v>0.28524283170626874</v>
      </c>
      <c r="M22" s="12"/>
      <c r="N22" s="33">
        <f>+(K12/K22)^(1/10)-1</f>
        <v>0.10396103452757677</v>
      </c>
      <c r="O22" s="12"/>
      <c r="P22" s="29"/>
    </row>
    <row r="23" spans="2:16" x14ac:dyDescent="0.25">
      <c r="B23" s="28"/>
      <c r="C23" s="12"/>
      <c r="D23" s="12"/>
      <c r="E23" s="12"/>
      <c r="F23" s="15" t="s">
        <v>4</v>
      </c>
      <c r="G23" s="16">
        <v>64413</v>
      </c>
      <c r="H23" s="17">
        <f t="shared" si="0"/>
        <v>8.3437695679398072E-3</v>
      </c>
      <c r="I23" s="16">
        <v>735</v>
      </c>
      <c r="J23" s="17">
        <f t="shared" si="0"/>
        <v>-8.0971659919027994E-3</v>
      </c>
      <c r="K23" s="16">
        <f t="shared" si="1"/>
        <v>65148</v>
      </c>
      <c r="L23" s="17">
        <f t="shared" si="2"/>
        <v>8.1552436514444882E-3</v>
      </c>
      <c r="M23" s="12"/>
      <c r="N23" s="12"/>
      <c r="O23" s="12"/>
      <c r="P23" s="29"/>
    </row>
    <row r="24" spans="2:16" x14ac:dyDescent="0.25">
      <c r="B24" s="28"/>
      <c r="C24" s="12"/>
      <c r="D24" s="12"/>
      <c r="E24" s="12"/>
      <c r="F24" s="15" t="s">
        <v>3</v>
      </c>
      <c r="G24" s="16">
        <v>63880</v>
      </c>
      <c r="H24" s="17">
        <f t="shared" si="0"/>
        <v>4.4832267456124564E-2</v>
      </c>
      <c r="I24" s="16">
        <v>741</v>
      </c>
      <c r="J24" s="17">
        <f t="shared" si="0"/>
        <v>-0.32080659945004586</v>
      </c>
      <c r="K24" s="16">
        <f t="shared" si="1"/>
        <v>64621</v>
      </c>
      <c r="L24" s="17">
        <f t="shared" si="2"/>
        <v>3.8421982966414969E-2</v>
      </c>
      <c r="M24" s="12"/>
      <c r="N24" s="12"/>
      <c r="O24" s="12"/>
      <c r="P24" s="29"/>
    </row>
    <row r="25" spans="2:16" x14ac:dyDescent="0.25">
      <c r="B25" s="28"/>
      <c r="C25" s="12"/>
      <c r="D25" s="12"/>
      <c r="E25" s="12"/>
      <c r="F25" s="15" t="s">
        <v>2</v>
      </c>
      <c r="G25" s="16">
        <v>61139</v>
      </c>
      <c r="H25" s="18"/>
      <c r="I25" s="16">
        <v>1091</v>
      </c>
      <c r="J25" s="18"/>
      <c r="K25" s="16">
        <f t="shared" si="1"/>
        <v>62230</v>
      </c>
      <c r="L25" s="18"/>
      <c r="M25" s="12"/>
      <c r="N25" s="13"/>
      <c r="O25" s="12"/>
      <c r="P25" s="29"/>
    </row>
    <row r="26" spans="2:16" ht="15" customHeight="1" x14ac:dyDescent="0.25">
      <c r="B26" s="28"/>
      <c r="C26" s="131" t="s">
        <v>21</v>
      </c>
      <c r="D26" s="131"/>
      <c r="E26" s="12"/>
      <c r="F26" s="120" t="s">
        <v>23</v>
      </c>
      <c r="G26" s="120"/>
      <c r="H26" s="120"/>
      <c r="I26" s="120"/>
      <c r="J26" s="120"/>
      <c r="K26" s="120"/>
      <c r="L26" s="120"/>
      <c r="M26" s="12"/>
      <c r="N26" s="12"/>
      <c r="O26" s="12"/>
      <c r="P26" s="29"/>
    </row>
    <row r="27" spans="2:16" x14ac:dyDescent="0.25">
      <c r="B27" s="28"/>
      <c r="C27" s="131"/>
      <c r="D27" s="131"/>
      <c r="E27" s="12"/>
      <c r="F27" s="23">
        <v>2016</v>
      </c>
      <c r="G27" s="22">
        <f>+G12/K12</f>
        <v>0.99526929483620208</v>
      </c>
      <c r="H27" s="24"/>
      <c r="I27" s="22">
        <f>+I12/K12</f>
        <v>4.7307051637978902E-3</v>
      </c>
      <c r="J27" s="24"/>
      <c r="K27" s="22">
        <f>+I27+G27</f>
        <v>1</v>
      </c>
      <c r="L27" s="24"/>
      <c r="M27" s="12"/>
      <c r="N27" s="12"/>
      <c r="O27" s="12"/>
      <c r="P27" s="29"/>
    </row>
    <row r="28" spans="2:16" x14ac:dyDescent="0.25">
      <c r="B28" s="28"/>
      <c r="C28" s="131"/>
      <c r="D28" s="131"/>
      <c r="E28" s="12"/>
      <c r="F28" s="23">
        <v>2011</v>
      </c>
      <c r="G28" s="22">
        <f>+G17/K17</f>
        <v>0.99647398888725291</v>
      </c>
      <c r="H28" s="24"/>
      <c r="I28" s="22">
        <f>+I17/K17</f>
        <v>3.5260111127471115E-3</v>
      </c>
      <c r="J28" s="24"/>
      <c r="K28" s="22">
        <f>+I28+G28</f>
        <v>1</v>
      </c>
      <c r="L28" s="24"/>
      <c r="M28" s="12"/>
      <c r="N28" s="12"/>
      <c r="O28" s="12"/>
      <c r="P28" s="29"/>
    </row>
    <row r="29" spans="2:16" x14ac:dyDescent="0.25">
      <c r="B29" s="28"/>
      <c r="C29" s="131"/>
      <c r="D29" s="131"/>
      <c r="E29" s="12"/>
      <c r="F29" s="23">
        <v>2006</v>
      </c>
      <c r="G29" s="22">
        <f>+G22/K22</f>
        <v>0.99074416882636063</v>
      </c>
      <c r="H29" s="24"/>
      <c r="I29" s="22">
        <f>+I22/K22</f>
        <v>9.2558311736393936E-3</v>
      </c>
      <c r="J29" s="24"/>
      <c r="K29" s="22">
        <f>+I29+G29</f>
        <v>1</v>
      </c>
      <c r="L29" s="24"/>
      <c r="M29" s="12"/>
      <c r="N29" s="12"/>
      <c r="O29" s="12"/>
      <c r="P29" s="29"/>
    </row>
    <row r="30" spans="2:16" x14ac:dyDescent="0.25">
      <c r="B30" s="28"/>
      <c r="C30" s="12"/>
      <c r="D30" s="12"/>
      <c r="E30" s="12"/>
      <c r="F30" s="133" t="s">
        <v>26</v>
      </c>
      <c r="G30" s="133"/>
      <c r="H30" s="133"/>
      <c r="I30" s="133"/>
      <c r="J30" s="133"/>
      <c r="K30" s="133"/>
      <c r="L30" s="133"/>
      <c r="M30" s="12"/>
      <c r="N30" s="12"/>
      <c r="O30" s="12"/>
      <c r="P30" s="29"/>
    </row>
    <row r="31" spans="2:16" x14ac:dyDescent="0.25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4" spans="2:16" x14ac:dyDescent="0.25">
      <c r="B34" s="25" t="s">
        <v>127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2:16" x14ac:dyDescent="0.25">
      <c r="B35" s="28"/>
      <c r="C35" s="100" t="str">
        <f>+CONCATENATE("Sin considerar a los residentes de esta región, entre las principales regiones de procedencia de los huespedes nacionales figuran ",E41," con ",FIXED(F41,0)," arribos en esta región (equivalente al ",FIXED(G41*100,1),"% de este total), ",E42," con ",FIXED(F42,0)," arribos (",FIXED(G42*100,1),"%)  y ",E43," con ",FIXED(F43,0)," arribos (",FIXED(G43*100,1)," %). En tanto  ",J41," es el principal lugar de procedencia de los huespedes del exterior con ",FIXED(K41,0),"  arribos (equivalente al ",FIXED(L41*100,1)," % de los arribos del exterior), le sigue ",J42,"  con  ",FIXED(K42,0),"  arribos (",FIXED(L42*100,1)," %) y ",J43," con ",FIXED(K43,0)," (",FIXED(L43*100,1)," %) entre las principales.")</f>
        <v>Sin considerar a los residentes de esta región, entre las principales regiones de procedencia de los huespedes nacionales figuran JUNÍN con 46,224 arribos en esta región (equivalente al 39.9% de este total), LIMA METROPOLITANA Y CALLAO con 31,730 arribos (27.4%)  y AYACUCHO con 9,936 arribos (8.6 %). En tanto  FRANCIA es el principal lugar de procedencia de los huespedes del exterior con 297  arribos (equivalente al 27.9 % de los arribos del exterior), le sigue ESTADOS UNIDOS (USA)  con  121  arribos (11.4 %) y ESPANA con 113 (10.6 %) entre las principales.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29"/>
    </row>
    <row r="36" spans="2:16" x14ac:dyDescent="0.25">
      <c r="B36" s="28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29"/>
    </row>
    <row r="37" spans="2:16" x14ac:dyDescent="0.25">
      <c r="B37" s="2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9"/>
    </row>
    <row r="38" spans="2:16" ht="15" customHeight="1" x14ac:dyDescent="0.25">
      <c r="B38" s="28"/>
      <c r="C38" s="12"/>
      <c r="D38" s="12"/>
      <c r="E38" s="101" t="s">
        <v>40</v>
      </c>
      <c r="F38" s="101"/>
      <c r="G38" s="101"/>
      <c r="H38" s="101"/>
      <c r="I38" s="12"/>
      <c r="J38" s="101" t="s">
        <v>39</v>
      </c>
      <c r="K38" s="101"/>
      <c r="L38" s="101"/>
      <c r="M38" s="12"/>
      <c r="N38" s="12"/>
      <c r="O38" s="12"/>
      <c r="P38" s="29"/>
    </row>
    <row r="39" spans="2:16" x14ac:dyDescent="0.25">
      <c r="B39" s="28"/>
      <c r="C39" s="12"/>
      <c r="D39" s="12"/>
      <c r="E39" s="101"/>
      <c r="F39" s="101"/>
      <c r="G39" s="101"/>
      <c r="H39" s="101"/>
      <c r="I39" s="12"/>
      <c r="J39" s="101"/>
      <c r="K39" s="101"/>
      <c r="L39" s="101"/>
      <c r="M39" s="12"/>
      <c r="N39" s="12"/>
      <c r="O39" s="12"/>
      <c r="P39" s="29"/>
    </row>
    <row r="40" spans="2:16" x14ac:dyDescent="0.25">
      <c r="B40" s="28"/>
      <c r="C40" s="12"/>
      <c r="D40" s="12"/>
      <c r="E40" s="48" t="s">
        <v>27</v>
      </c>
      <c r="F40" s="48" t="s">
        <v>37</v>
      </c>
      <c r="G40" s="48" t="s">
        <v>42</v>
      </c>
      <c r="H40" s="48" t="s">
        <v>38</v>
      </c>
      <c r="I40" s="12"/>
      <c r="J40" s="48" t="s">
        <v>36</v>
      </c>
      <c r="K40" s="48" t="s">
        <v>37</v>
      </c>
      <c r="L40" s="48" t="s">
        <v>38</v>
      </c>
      <c r="M40" s="12"/>
      <c r="N40" s="12"/>
      <c r="O40" s="12"/>
      <c r="P40" s="29"/>
    </row>
    <row r="41" spans="2:16" x14ac:dyDescent="0.25">
      <c r="B41" s="28"/>
      <c r="C41" s="12"/>
      <c r="D41" s="12"/>
      <c r="E41" s="8" t="s">
        <v>97</v>
      </c>
      <c r="F41" s="49">
        <v>46224</v>
      </c>
      <c r="G41" s="50">
        <f t="shared" ref="G41:G49" si="3">+F41/F$49</f>
        <v>0.39896426721905748</v>
      </c>
      <c r="H41" s="50">
        <f t="shared" ref="H41:H48" si="4">+F41/F$52</f>
        <v>0.20630188342408284</v>
      </c>
      <c r="I41" s="12"/>
      <c r="J41" s="55" t="s">
        <v>103</v>
      </c>
      <c r="K41" s="73">
        <v>297</v>
      </c>
      <c r="L41" s="50">
        <f t="shared" ref="L41:L52" si="5">+K41/K$52</f>
        <v>0.27887323943661974</v>
      </c>
      <c r="M41" s="12"/>
      <c r="N41" s="12"/>
      <c r="O41" s="12"/>
      <c r="P41" s="29"/>
    </row>
    <row r="42" spans="2:16" x14ac:dyDescent="0.25">
      <c r="B42" s="28"/>
      <c r="C42" s="12"/>
      <c r="D42" s="51"/>
      <c r="E42" s="8" t="s">
        <v>82</v>
      </c>
      <c r="F42" s="49">
        <v>31730</v>
      </c>
      <c r="G42" s="50">
        <f t="shared" si="3"/>
        <v>0.27386500949421716</v>
      </c>
      <c r="H42" s="50">
        <f t="shared" si="4"/>
        <v>0.14161385343211641</v>
      </c>
      <c r="I42" s="12"/>
      <c r="J42" s="55" t="s">
        <v>102</v>
      </c>
      <c r="K42" s="73">
        <v>121</v>
      </c>
      <c r="L42" s="50">
        <f t="shared" si="5"/>
        <v>0.1136150234741784</v>
      </c>
      <c r="M42" s="12"/>
      <c r="N42" s="12"/>
      <c r="O42" s="12"/>
      <c r="P42" s="29"/>
    </row>
    <row r="43" spans="2:16" x14ac:dyDescent="0.25">
      <c r="B43" s="28"/>
      <c r="C43" s="12"/>
      <c r="D43" s="12"/>
      <c r="E43" s="8" t="s">
        <v>92</v>
      </c>
      <c r="F43" s="49">
        <v>9936</v>
      </c>
      <c r="G43" s="50">
        <f t="shared" si="3"/>
        <v>8.5758674262040396E-2</v>
      </c>
      <c r="H43" s="50">
        <f t="shared" si="4"/>
        <v>4.4345264661251452E-2</v>
      </c>
      <c r="I43" s="12"/>
      <c r="J43" s="55" t="s">
        <v>106</v>
      </c>
      <c r="K43" s="73">
        <v>113</v>
      </c>
      <c r="L43" s="50">
        <f t="shared" si="5"/>
        <v>0.10610328638497653</v>
      </c>
      <c r="M43" s="12"/>
      <c r="N43" s="12"/>
      <c r="O43" s="12"/>
      <c r="P43" s="29"/>
    </row>
    <row r="44" spans="2:16" x14ac:dyDescent="0.25">
      <c r="B44" s="28"/>
      <c r="C44" s="12"/>
      <c r="D44" s="12"/>
      <c r="E44" s="8" t="s">
        <v>93</v>
      </c>
      <c r="F44" s="49">
        <v>8903</v>
      </c>
      <c r="G44" s="50">
        <f t="shared" si="3"/>
        <v>7.6842741239426901E-2</v>
      </c>
      <c r="H44" s="50">
        <f t="shared" si="4"/>
        <v>3.9734892439525125E-2</v>
      </c>
      <c r="I44" s="12"/>
      <c r="J44" s="55" t="s">
        <v>105</v>
      </c>
      <c r="K44" s="73">
        <v>96</v>
      </c>
      <c r="L44" s="50">
        <f t="shared" si="5"/>
        <v>9.014084507042254E-2</v>
      </c>
      <c r="M44" s="12"/>
      <c r="N44" s="12"/>
      <c r="O44" s="12"/>
      <c r="P44" s="29"/>
    </row>
    <row r="45" spans="2:16" x14ac:dyDescent="0.25">
      <c r="B45" s="28"/>
      <c r="C45" s="12"/>
      <c r="D45" s="12"/>
      <c r="E45" s="8" t="s">
        <v>84</v>
      </c>
      <c r="F45" s="49">
        <v>7238</v>
      </c>
      <c r="G45" s="50">
        <f t="shared" si="3"/>
        <v>6.2471948903849474E-2</v>
      </c>
      <c r="H45" s="50">
        <f t="shared" si="4"/>
        <v>3.2303847183790056E-2</v>
      </c>
      <c r="I45" s="12"/>
      <c r="J45" s="55" t="s">
        <v>112</v>
      </c>
      <c r="K45" s="73">
        <v>74</v>
      </c>
      <c r="L45" s="50">
        <f t="shared" si="5"/>
        <v>6.9483568075117366E-2</v>
      </c>
      <c r="M45" s="12"/>
      <c r="N45" s="12"/>
      <c r="O45" s="12"/>
      <c r="P45" s="29"/>
    </row>
    <row r="46" spans="2:16" x14ac:dyDescent="0.25">
      <c r="B46" s="28"/>
      <c r="C46" s="12"/>
      <c r="D46" s="12"/>
      <c r="E46" s="8" t="s">
        <v>91</v>
      </c>
      <c r="F46" s="49">
        <v>2309</v>
      </c>
      <c r="G46" s="50">
        <f t="shared" si="3"/>
        <v>1.9929224926635594E-2</v>
      </c>
      <c r="H46" s="50">
        <f t="shared" si="4"/>
        <v>1.0305275372668036E-2</v>
      </c>
      <c r="I46" s="12"/>
      <c r="J46" s="55" t="s">
        <v>107</v>
      </c>
      <c r="K46" s="73">
        <v>44</v>
      </c>
      <c r="L46" s="50">
        <f t="shared" si="5"/>
        <v>4.1314553990610327E-2</v>
      </c>
      <c r="M46" s="12"/>
      <c r="N46" s="12"/>
      <c r="O46" s="12"/>
      <c r="P46" s="29"/>
    </row>
    <row r="47" spans="2:16" x14ac:dyDescent="0.25">
      <c r="B47" s="28"/>
      <c r="C47" s="12"/>
      <c r="D47" s="12"/>
      <c r="E47" s="8" t="s">
        <v>94</v>
      </c>
      <c r="F47" s="49">
        <v>1521</v>
      </c>
      <c r="G47" s="50">
        <f t="shared" si="3"/>
        <v>1.31279129984464E-2</v>
      </c>
      <c r="H47" s="50">
        <f t="shared" si="4"/>
        <v>6.7883602606444706E-3</v>
      </c>
      <c r="I47" s="12"/>
      <c r="J47" s="55" t="s">
        <v>113</v>
      </c>
      <c r="K47" s="73">
        <v>40</v>
      </c>
      <c r="L47" s="50">
        <f t="shared" si="5"/>
        <v>3.7558685446009391E-2</v>
      </c>
      <c r="M47" s="12"/>
      <c r="N47" s="12"/>
      <c r="O47" s="12"/>
      <c r="P47" s="29"/>
    </row>
    <row r="48" spans="2:16" x14ac:dyDescent="0.25">
      <c r="B48" s="28"/>
      <c r="C48" s="12"/>
      <c r="D48" s="12"/>
      <c r="E48" s="8" t="s">
        <v>89</v>
      </c>
      <c r="F48" s="49">
        <v>7999</v>
      </c>
      <c r="G48" s="50">
        <f t="shared" si="3"/>
        <v>6.9040220956326601E-2</v>
      </c>
      <c r="H48" s="50">
        <f t="shared" si="4"/>
        <v>3.5700258859234134E-2</v>
      </c>
      <c r="I48" s="12"/>
      <c r="J48" s="55" t="s">
        <v>114</v>
      </c>
      <c r="K48" s="73">
        <v>24</v>
      </c>
      <c r="L48" s="50">
        <f t="shared" si="5"/>
        <v>2.2535211267605635E-2</v>
      </c>
      <c r="M48" s="12"/>
      <c r="N48" s="12"/>
      <c r="O48" s="12"/>
      <c r="P48" s="29"/>
    </row>
    <row r="49" spans="2:16" x14ac:dyDescent="0.25">
      <c r="B49" s="28"/>
      <c r="C49" s="12"/>
      <c r="D49" s="12"/>
      <c r="E49" s="52" t="s">
        <v>17</v>
      </c>
      <c r="F49" s="53">
        <f>SUM(F41:F48)</f>
        <v>115860</v>
      </c>
      <c r="G49" s="54">
        <f t="shared" si="3"/>
        <v>1</v>
      </c>
      <c r="H49" s="50"/>
      <c r="I49" s="12"/>
      <c r="J49" s="55" t="s">
        <v>116</v>
      </c>
      <c r="K49" s="73">
        <v>23</v>
      </c>
      <c r="L49" s="50">
        <f t="shared" si="5"/>
        <v>2.1596244131455399E-2</v>
      </c>
      <c r="M49" s="12"/>
      <c r="N49" s="12"/>
      <c r="O49" s="12"/>
      <c r="P49" s="29"/>
    </row>
    <row r="50" spans="2:16" x14ac:dyDescent="0.25">
      <c r="B50" s="28"/>
      <c r="C50" s="12"/>
      <c r="D50" s="12"/>
      <c r="E50" s="8"/>
      <c r="F50" s="49"/>
      <c r="G50" s="8"/>
      <c r="H50" s="50"/>
      <c r="I50" s="12"/>
      <c r="J50" s="55" t="s">
        <v>109</v>
      </c>
      <c r="K50" s="73">
        <v>20</v>
      </c>
      <c r="L50" s="50">
        <f t="shared" si="5"/>
        <v>1.8779342723004695E-2</v>
      </c>
      <c r="M50" s="12"/>
      <c r="N50" s="12"/>
      <c r="O50" s="12"/>
      <c r="P50" s="29"/>
    </row>
    <row r="51" spans="2:16" x14ac:dyDescent="0.25">
      <c r="B51" s="28"/>
      <c r="C51" s="12"/>
      <c r="D51" s="12"/>
      <c r="E51" s="8" t="s">
        <v>98</v>
      </c>
      <c r="F51" s="49">
        <v>108200</v>
      </c>
      <c r="G51" s="8"/>
      <c r="H51" s="50">
        <f>+F51/F$52</f>
        <v>0.48290636436668749</v>
      </c>
      <c r="I51" s="12"/>
      <c r="J51" s="55" t="s">
        <v>89</v>
      </c>
      <c r="K51" s="73">
        <v>213</v>
      </c>
      <c r="L51" s="50">
        <f t="shared" si="5"/>
        <v>0.2</v>
      </c>
      <c r="M51" s="12"/>
      <c r="N51" s="12"/>
      <c r="O51" s="12"/>
      <c r="P51" s="29"/>
    </row>
    <row r="52" spans="2:16" x14ac:dyDescent="0.25">
      <c r="B52" s="28"/>
      <c r="C52" s="12"/>
      <c r="D52" s="12"/>
      <c r="E52" s="52" t="s">
        <v>17</v>
      </c>
      <c r="F52" s="53">
        <f>+F51+F49</f>
        <v>224060</v>
      </c>
      <c r="G52" s="52"/>
      <c r="H52" s="54">
        <f>+F52/F$52</f>
        <v>1</v>
      </c>
      <c r="I52" s="12"/>
      <c r="J52" s="52" t="s">
        <v>17</v>
      </c>
      <c r="K52" s="53">
        <f>SUM(K41:K51)</f>
        <v>1065</v>
      </c>
      <c r="L52" s="54">
        <f t="shared" si="5"/>
        <v>1</v>
      </c>
      <c r="M52" s="12"/>
      <c r="N52" s="12"/>
      <c r="O52" s="12"/>
      <c r="P52" s="29"/>
    </row>
    <row r="53" spans="2:16" x14ac:dyDescent="0.25">
      <c r="B53" s="28"/>
      <c r="C53" s="12"/>
      <c r="D53" s="12"/>
      <c r="E53" s="55" t="s">
        <v>41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29"/>
    </row>
    <row r="54" spans="2:16" x14ac:dyDescent="0.25">
      <c r="B54" s="28"/>
      <c r="C54" s="12"/>
      <c r="D54" s="12"/>
      <c r="E54" s="102" t="s">
        <v>43</v>
      </c>
      <c r="F54" s="102"/>
      <c r="G54" s="102"/>
      <c r="H54" s="102"/>
      <c r="I54" s="102"/>
      <c r="J54" s="102"/>
      <c r="K54" s="102"/>
      <c r="L54" s="102"/>
      <c r="M54" s="12"/>
      <c r="N54" s="12"/>
      <c r="O54" s="12"/>
      <c r="P54" s="29"/>
    </row>
    <row r="55" spans="2:16" x14ac:dyDescent="0.25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</row>
  </sheetData>
  <sortState ref="G34:H46">
    <sortCondition descending="1" ref="G34:G46"/>
  </sortState>
  <mergeCells count="11">
    <mergeCell ref="C35:O36"/>
    <mergeCell ref="E38:H39"/>
    <mergeCell ref="J38:L39"/>
    <mergeCell ref="E54:L54"/>
    <mergeCell ref="F30:L30"/>
    <mergeCell ref="B1:P2"/>
    <mergeCell ref="C7:O8"/>
    <mergeCell ref="F10:L10"/>
    <mergeCell ref="N20:O21"/>
    <mergeCell ref="C26:D29"/>
    <mergeCell ref="F26:L2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workbookViewId="0"/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29" t="s">
        <v>78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2:16" ht="15" customHeight="1" x14ac:dyDescent="0.25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2:16" x14ac:dyDescent="0.25">
      <c r="B3" s="5" t="str">
        <f>+B6</f>
        <v>1. Arribo de ciudadanos a establecimientos de hospedaje*</v>
      </c>
      <c r="C3" s="6"/>
      <c r="D3" s="6"/>
      <c r="E3" s="6"/>
      <c r="F3" s="6"/>
      <c r="G3" s="6"/>
      <c r="H3" s="5"/>
      <c r="I3" s="7"/>
      <c r="J3" s="7" t="str">
        <f>+B58</f>
        <v>3. Sitios Turísticos</v>
      </c>
      <c r="K3" s="7"/>
      <c r="L3" s="7"/>
      <c r="M3" s="5"/>
      <c r="N3" s="8"/>
      <c r="O3" s="8"/>
      <c r="P3" s="8"/>
    </row>
    <row r="4" spans="2:16" x14ac:dyDescent="0.25">
      <c r="B4" s="5" t="str">
        <f>+B34</f>
        <v>2. Arribo de ciudadanos nacionales y extranjeros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6" spans="2:16" x14ac:dyDescent="0.25">
      <c r="B6" s="25" t="s">
        <v>20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6" x14ac:dyDescent="0.25">
      <c r="B7" s="28"/>
      <c r="C7" s="100" t="str">
        <f>+CONCATENATE("En los últimos 10 años el turismo de la región ha mostrado un importante crecimiento, es así, que en el año 2006 registró ",FIXED(K22,1)," arribos de turistas nacionales y extranjeros, mientras que el 2016 los  arribos de turistas extranjeros y nacionales sumaron ",FIXED(K12,1), ", representando un  crecimiento promedio anual de ",FIXED(N22*100,1),"%   en el periodo 2006 – 2016.")</f>
        <v>En los últimos 10 años el turismo de la región ha mostrado un importante crecimiento, es así, que en el año 2006 registró 335,187.0 arribos de turistas nacionales y extranjeros, mientras que el 2016 los  arribos de turistas extranjeros y nacionales sumaron 772,825.0, representando un  crecimiento promedio anual de 8.7%   en el periodo 2006 – 2016.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29"/>
    </row>
    <row r="8" spans="2:16" x14ac:dyDescent="0.25">
      <c r="B8" s="28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29"/>
    </row>
    <row r="9" spans="2:16" x14ac:dyDescent="0.25">
      <c r="B9" s="2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9"/>
    </row>
    <row r="10" spans="2:16" x14ac:dyDescent="0.25">
      <c r="B10" s="28"/>
      <c r="C10" s="12"/>
      <c r="D10" s="12"/>
      <c r="E10" s="12"/>
      <c r="F10" s="109" t="s">
        <v>19</v>
      </c>
      <c r="G10" s="109"/>
      <c r="H10" s="109"/>
      <c r="I10" s="109"/>
      <c r="J10" s="109"/>
      <c r="K10" s="109"/>
      <c r="L10" s="109"/>
      <c r="M10" s="12"/>
      <c r="N10" s="12"/>
      <c r="O10" s="12"/>
      <c r="P10" s="29"/>
    </row>
    <row r="11" spans="2:16" x14ac:dyDescent="0.25">
      <c r="B11" s="28"/>
      <c r="C11" s="12"/>
      <c r="D11" s="12"/>
      <c r="E11" s="12"/>
      <c r="F11" s="19" t="s">
        <v>18</v>
      </c>
      <c r="G11" s="20" t="s">
        <v>1</v>
      </c>
      <c r="H11" s="19" t="s">
        <v>15</v>
      </c>
      <c r="I11" s="20" t="s">
        <v>16</v>
      </c>
      <c r="J11" s="19" t="s">
        <v>15</v>
      </c>
      <c r="K11" s="19" t="s">
        <v>17</v>
      </c>
      <c r="L11" s="19" t="s">
        <v>15</v>
      </c>
      <c r="M11" s="12"/>
      <c r="N11" s="12"/>
      <c r="O11" s="12"/>
      <c r="P11" s="29"/>
    </row>
    <row r="12" spans="2:16" x14ac:dyDescent="0.25">
      <c r="B12" s="28"/>
      <c r="C12" s="12"/>
      <c r="D12" s="12"/>
      <c r="E12" s="12"/>
      <c r="F12" s="15">
        <v>2016</v>
      </c>
      <c r="G12" s="16">
        <v>768641</v>
      </c>
      <c r="H12" s="21">
        <f>+G12/G13-1</f>
        <v>-7.2071767545008658E-2</v>
      </c>
      <c r="I12" s="16">
        <v>4184</v>
      </c>
      <c r="J12" s="21">
        <f>+I12/I13-1</f>
        <v>0.31738035264483622</v>
      </c>
      <c r="K12" s="16">
        <f>+I12+G12</f>
        <v>772825</v>
      </c>
      <c r="L12" s="21">
        <f>+K12/K13-1</f>
        <v>-7.0584245421320357E-2</v>
      </c>
      <c r="M12" s="12"/>
      <c r="N12" s="12"/>
      <c r="O12" s="12"/>
      <c r="P12" s="29"/>
    </row>
    <row r="13" spans="2:16" x14ac:dyDescent="0.25">
      <c r="B13" s="28"/>
      <c r="C13" s="12"/>
      <c r="D13" s="12"/>
      <c r="E13" s="12"/>
      <c r="F13" s="15" t="s">
        <v>14</v>
      </c>
      <c r="G13" s="16">
        <v>828341</v>
      </c>
      <c r="H13" s="17">
        <f t="shared" ref="H13:J24" si="0">+G13/G14-1</f>
        <v>0.2155957782773823</v>
      </c>
      <c r="I13" s="16">
        <v>3176</v>
      </c>
      <c r="J13" s="17">
        <f t="shared" si="0"/>
        <v>-0.21984770326701053</v>
      </c>
      <c r="K13" s="16">
        <f t="shared" ref="K13:K25" si="1">+I13+G13</f>
        <v>831517</v>
      </c>
      <c r="L13" s="17">
        <f t="shared" ref="L13:L24" si="2">+K13/K14-1</f>
        <v>0.21300979286621868</v>
      </c>
      <c r="M13" s="12"/>
      <c r="N13" s="12"/>
      <c r="O13" s="12"/>
      <c r="P13" s="29"/>
    </row>
    <row r="14" spans="2:16" x14ac:dyDescent="0.25">
      <c r="B14" s="28"/>
      <c r="C14" s="12"/>
      <c r="D14" s="12"/>
      <c r="E14" s="12"/>
      <c r="F14" s="15" t="s">
        <v>13</v>
      </c>
      <c r="G14" s="16">
        <v>681428</v>
      </c>
      <c r="H14" s="17">
        <f t="shared" si="0"/>
        <v>0.14862967401766203</v>
      </c>
      <c r="I14" s="16">
        <v>4071</v>
      </c>
      <c r="J14" s="17">
        <f t="shared" si="0"/>
        <v>-0.28915662650602414</v>
      </c>
      <c r="K14" s="16">
        <f t="shared" si="1"/>
        <v>685499</v>
      </c>
      <c r="L14" s="17">
        <f t="shared" si="2"/>
        <v>0.14444388794283625</v>
      </c>
      <c r="M14" s="12"/>
      <c r="N14" s="12"/>
      <c r="O14" s="12"/>
      <c r="P14" s="29"/>
    </row>
    <row r="15" spans="2:16" x14ac:dyDescent="0.25">
      <c r="B15" s="28"/>
      <c r="C15" s="12"/>
      <c r="D15" s="12"/>
      <c r="E15" s="12"/>
      <c r="F15" s="15" t="s">
        <v>12</v>
      </c>
      <c r="G15" s="16">
        <v>593253</v>
      </c>
      <c r="H15" s="17">
        <f t="shared" si="0"/>
        <v>0.14625192490131567</v>
      </c>
      <c r="I15" s="16">
        <v>5727</v>
      </c>
      <c r="J15" s="17">
        <f t="shared" si="0"/>
        <v>0.99130737134909586</v>
      </c>
      <c r="K15" s="16">
        <f t="shared" si="1"/>
        <v>598980</v>
      </c>
      <c r="L15" s="17">
        <f t="shared" si="2"/>
        <v>0.15092182501176898</v>
      </c>
      <c r="M15" s="12"/>
      <c r="N15" s="12"/>
      <c r="O15" s="12"/>
      <c r="P15" s="29"/>
    </row>
    <row r="16" spans="2:16" x14ac:dyDescent="0.25">
      <c r="B16" s="28"/>
      <c r="C16" s="12"/>
      <c r="D16" s="12"/>
      <c r="E16" s="12"/>
      <c r="F16" s="15" t="s">
        <v>11</v>
      </c>
      <c r="G16" s="16">
        <v>517559</v>
      </c>
      <c r="H16" s="17">
        <f t="shared" si="0"/>
        <v>6.7288200953129262E-2</v>
      </c>
      <c r="I16" s="16">
        <v>2876</v>
      </c>
      <c r="J16" s="17">
        <f t="shared" si="0"/>
        <v>-0.1617604197027106</v>
      </c>
      <c r="K16" s="16">
        <f t="shared" si="1"/>
        <v>520435</v>
      </c>
      <c r="L16" s="17">
        <f t="shared" si="2"/>
        <v>6.5679007289704217E-2</v>
      </c>
      <c r="M16" s="12"/>
      <c r="N16" s="12"/>
      <c r="O16" s="12"/>
      <c r="P16" s="29"/>
    </row>
    <row r="17" spans="2:16" x14ac:dyDescent="0.25">
      <c r="B17" s="28"/>
      <c r="C17" s="12"/>
      <c r="D17" s="12"/>
      <c r="E17" s="12"/>
      <c r="F17" s="15" t="s">
        <v>10</v>
      </c>
      <c r="G17" s="16">
        <v>484929</v>
      </c>
      <c r="H17" s="17">
        <f t="shared" si="0"/>
        <v>-8.9270933604742586E-3</v>
      </c>
      <c r="I17" s="16">
        <v>3431</v>
      </c>
      <c r="J17" s="17">
        <f t="shared" si="0"/>
        <v>0.2377344877344878</v>
      </c>
      <c r="K17" s="16">
        <f t="shared" si="1"/>
        <v>488360</v>
      </c>
      <c r="L17" s="17">
        <f t="shared" si="2"/>
        <v>-7.5375607892389507E-3</v>
      </c>
      <c r="M17" s="12"/>
      <c r="N17" s="13"/>
      <c r="O17" s="12"/>
      <c r="P17" s="29"/>
    </row>
    <row r="18" spans="2:16" x14ac:dyDescent="0.25">
      <c r="B18" s="28"/>
      <c r="C18" s="12"/>
      <c r="D18" s="12"/>
      <c r="E18" s="12"/>
      <c r="F18" s="15" t="s">
        <v>9</v>
      </c>
      <c r="G18" s="16">
        <v>489297</v>
      </c>
      <c r="H18" s="17">
        <f t="shared" si="0"/>
        <v>0.13755344302084715</v>
      </c>
      <c r="I18" s="16">
        <v>2772</v>
      </c>
      <c r="J18" s="17">
        <f t="shared" si="0"/>
        <v>0.49514563106796117</v>
      </c>
      <c r="K18" s="16">
        <f t="shared" si="1"/>
        <v>492069</v>
      </c>
      <c r="L18" s="17">
        <f t="shared" si="2"/>
        <v>0.13908816278342995</v>
      </c>
      <c r="M18" s="12"/>
      <c r="N18" s="13"/>
      <c r="O18" s="12"/>
      <c r="P18" s="29"/>
    </row>
    <row r="19" spans="2:16" x14ac:dyDescent="0.25">
      <c r="B19" s="28"/>
      <c r="C19" s="12"/>
      <c r="D19" s="12"/>
      <c r="E19" s="12"/>
      <c r="F19" s="15" t="s">
        <v>8</v>
      </c>
      <c r="G19" s="16">
        <v>430131</v>
      </c>
      <c r="H19" s="17">
        <f t="shared" si="0"/>
        <v>2.997512050630613E-2</v>
      </c>
      <c r="I19" s="16">
        <v>1854</v>
      </c>
      <c r="J19" s="17">
        <f t="shared" si="0"/>
        <v>0.97024442082890539</v>
      </c>
      <c r="K19" s="16">
        <f t="shared" si="1"/>
        <v>431985</v>
      </c>
      <c r="L19" s="17">
        <f t="shared" si="2"/>
        <v>3.2089049441649031E-2</v>
      </c>
      <c r="M19" s="12"/>
      <c r="N19" s="12"/>
      <c r="O19" s="12"/>
      <c r="P19" s="29"/>
    </row>
    <row r="20" spans="2:16" ht="15" customHeight="1" x14ac:dyDescent="0.25">
      <c r="B20" s="28"/>
      <c r="C20" s="12"/>
      <c r="D20" s="12"/>
      <c r="E20" s="12"/>
      <c r="F20" s="15" t="s">
        <v>7</v>
      </c>
      <c r="G20" s="16">
        <v>417613</v>
      </c>
      <c r="H20" s="17">
        <f t="shared" si="0"/>
        <v>0.18107900199668547</v>
      </c>
      <c r="I20" s="16">
        <v>941</v>
      </c>
      <c r="J20" s="17">
        <f t="shared" si="0"/>
        <v>-0.14995483288166211</v>
      </c>
      <c r="K20" s="16">
        <f t="shared" si="1"/>
        <v>418554</v>
      </c>
      <c r="L20" s="17">
        <f t="shared" si="2"/>
        <v>0.18004584246094502</v>
      </c>
      <c r="M20" s="12"/>
      <c r="N20" s="132" t="s">
        <v>22</v>
      </c>
      <c r="O20" s="132"/>
      <c r="P20" s="29"/>
    </row>
    <row r="21" spans="2:16" x14ac:dyDescent="0.25">
      <c r="B21" s="28"/>
      <c r="C21" s="12"/>
      <c r="D21" s="12"/>
      <c r="E21" s="12"/>
      <c r="F21" s="15" t="s">
        <v>6</v>
      </c>
      <c r="G21" s="16">
        <v>353586</v>
      </c>
      <c r="H21" s="17">
        <f t="shared" si="0"/>
        <v>5.8333358276189351E-2</v>
      </c>
      <c r="I21" s="16">
        <v>1107</v>
      </c>
      <c r="J21" s="17">
        <f t="shared" si="0"/>
        <v>1.5596330275229331E-2</v>
      </c>
      <c r="K21" s="16">
        <f t="shared" si="1"/>
        <v>354693</v>
      </c>
      <c r="L21" s="17">
        <f t="shared" si="2"/>
        <v>5.819438104699759E-2</v>
      </c>
      <c r="M21" s="12"/>
      <c r="N21" s="132"/>
      <c r="O21" s="132"/>
      <c r="P21" s="29"/>
    </row>
    <row r="22" spans="2:16" x14ac:dyDescent="0.25">
      <c r="B22" s="28"/>
      <c r="C22" s="12"/>
      <c r="D22" s="12"/>
      <c r="E22" s="12"/>
      <c r="F22" s="15" t="s">
        <v>5</v>
      </c>
      <c r="G22" s="16">
        <v>334097</v>
      </c>
      <c r="H22" s="17">
        <f t="shared" si="0"/>
        <v>0.14143539950597717</v>
      </c>
      <c r="I22" s="16">
        <v>1090</v>
      </c>
      <c r="J22" s="17">
        <f t="shared" si="0"/>
        <v>0.15343915343915349</v>
      </c>
      <c r="K22" s="16">
        <f t="shared" si="1"/>
        <v>335187</v>
      </c>
      <c r="L22" s="17">
        <f t="shared" si="2"/>
        <v>0.14147402977755386</v>
      </c>
      <c r="M22" s="12"/>
      <c r="N22" s="33">
        <f>+(K12/K22)^(1/10)-1</f>
        <v>8.7124791049593586E-2</v>
      </c>
      <c r="O22" s="12"/>
      <c r="P22" s="29"/>
    </row>
    <row r="23" spans="2:16" x14ac:dyDescent="0.25">
      <c r="B23" s="28"/>
      <c r="C23" s="12"/>
      <c r="D23" s="12"/>
      <c r="E23" s="12"/>
      <c r="F23" s="15" t="s">
        <v>4</v>
      </c>
      <c r="G23" s="16">
        <v>292699</v>
      </c>
      <c r="H23" s="17">
        <f t="shared" si="0"/>
        <v>7.0005739373933062E-2</v>
      </c>
      <c r="I23" s="16">
        <v>945</v>
      </c>
      <c r="J23" s="17">
        <f t="shared" si="0"/>
        <v>-0.14479638009049778</v>
      </c>
      <c r="K23" s="16">
        <f t="shared" si="1"/>
        <v>293644</v>
      </c>
      <c r="L23" s="17">
        <f t="shared" si="2"/>
        <v>6.914153808063972E-2</v>
      </c>
      <c r="M23" s="12"/>
      <c r="N23" s="12"/>
      <c r="O23" s="12"/>
      <c r="P23" s="29"/>
    </row>
    <row r="24" spans="2:16" x14ac:dyDescent="0.25">
      <c r="B24" s="28"/>
      <c r="C24" s="12"/>
      <c r="D24" s="12"/>
      <c r="E24" s="12"/>
      <c r="F24" s="15" t="s">
        <v>3</v>
      </c>
      <c r="G24" s="16">
        <v>273549</v>
      </c>
      <c r="H24" s="17">
        <f t="shared" si="0"/>
        <v>0.11211438700339871</v>
      </c>
      <c r="I24" s="16">
        <v>1105</v>
      </c>
      <c r="J24" s="17">
        <f t="shared" si="0"/>
        <v>-9.0415913200725395E-4</v>
      </c>
      <c r="K24" s="16">
        <f t="shared" si="1"/>
        <v>274654</v>
      </c>
      <c r="L24" s="17">
        <f t="shared" si="2"/>
        <v>0.11160847991322576</v>
      </c>
      <c r="M24" s="12"/>
      <c r="N24" s="12"/>
      <c r="O24" s="12"/>
      <c r="P24" s="29"/>
    </row>
    <row r="25" spans="2:16" x14ac:dyDescent="0.25">
      <c r="B25" s="28"/>
      <c r="C25" s="12"/>
      <c r="D25" s="12"/>
      <c r="E25" s="12"/>
      <c r="F25" s="15" t="s">
        <v>2</v>
      </c>
      <c r="G25" s="16">
        <v>245972</v>
      </c>
      <c r="H25" s="18"/>
      <c r="I25" s="16">
        <v>1106</v>
      </c>
      <c r="J25" s="18"/>
      <c r="K25" s="16">
        <f t="shared" si="1"/>
        <v>247078</v>
      </c>
      <c r="L25" s="18"/>
      <c r="M25" s="12"/>
      <c r="N25" s="13"/>
      <c r="O25" s="12"/>
      <c r="P25" s="29"/>
    </row>
    <row r="26" spans="2:16" ht="15" customHeight="1" x14ac:dyDescent="0.25">
      <c r="B26" s="28"/>
      <c r="C26" s="131" t="s">
        <v>21</v>
      </c>
      <c r="D26" s="131"/>
      <c r="E26" s="12"/>
      <c r="F26" s="120" t="s">
        <v>23</v>
      </c>
      <c r="G26" s="120"/>
      <c r="H26" s="120"/>
      <c r="I26" s="120"/>
      <c r="J26" s="120"/>
      <c r="K26" s="120"/>
      <c r="L26" s="120"/>
      <c r="M26" s="12"/>
      <c r="N26" s="12"/>
      <c r="O26" s="12"/>
      <c r="P26" s="29"/>
    </row>
    <row r="27" spans="2:16" x14ac:dyDescent="0.25">
      <c r="B27" s="28"/>
      <c r="C27" s="131"/>
      <c r="D27" s="131"/>
      <c r="E27" s="12"/>
      <c r="F27" s="23">
        <v>2016</v>
      </c>
      <c r="G27" s="22">
        <f>+G12/K12</f>
        <v>0.99458609646427065</v>
      </c>
      <c r="H27" s="24"/>
      <c r="I27" s="22">
        <f>+I12/K12</f>
        <v>5.413903535729305E-3</v>
      </c>
      <c r="J27" s="24"/>
      <c r="K27" s="22">
        <f>+I27+G27</f>
        <v>1</v>
      </c>
      <c r="L27" s="24"/>
      <c r="M27" s="12"/>
      <c r="N27" s="12"/>
      <c r="O27" s="12"/>
      <c r="P27" s="29"/>
    </row>
    <row r="28" spans="2:16" x14ac:dyDescent="0.25">
      <c r="B28" s="28"/>
      <c r="C28" s="131"/>
      <c r="D28" s="131"/>
      <c r="E28" s="12"/>
      <c r="F28" s="23">
        <v>2011</v>
      </c>
      <c r="G28" s="22">
        <f>+G17/K17</f>
        <v>0.99297444508149724</v>
      </c>
      <c r="H28" s="24"/>
      <c r="I28" s="22">
        <f>+I17/K17</f>
        <v>7.0255549185027442E-3</v>
      </c>
      <c r="J28" s="24"/>
      <c r="K28" s="22">
        <f>+I28+G28</f>
        <v>1</v>
      </c>
      <c r="L28" s="24"/>
      <c r="M28" s="12"/>
      <c r="N28" s="12"/>
      <c r="O28" s="12"/>
      <c r="P28" s="29"/>
    </row>
    <row r="29" spans="2:16" x14ac:dyDescent="0.25">
      <c r="B29" s="28"/>
      <c r="C29" s="131"/>
      <c r="D29" s="131"/>
      <c r="E29" s="12"/>
      <c r="F29" s="23">
        <v>2006</v>
      </c>
      <c r="G29" s="22">
        <f>+G22/K22</f>
        <v>0.99674808390540204</v>
      </c>
      <c r="H29" s="24"/>
      <c r="I29" s="22">
        <f>+I22/K22</f>
        <v>3.2519160945979407E-3</v>
      </c>
      <c r="J29" s="24"/>
      <c r="K29" s="22">
        <f>+I29+G29</f>
        <v>1</v>
      </c>
      <c r="L29" s="24"/>
      <c r="M29" s="12"/>
      <c r="N29" s="12"/>
      <c r="O29" s="12"/>
      <c r="P29" s="29"/>
    </row>
    <row r="30" spans="2:16" x14ac:dyDescent="0.25">
      <c r="B30" s="28"/>
      <c r="C30" s="12"/>
      <c r="D30" s="12"/>
      <c r="E30" s="12"/>
      <c r="F30" s="133" t="s">
        <v>26</v>
      </c>
      <c r="G30" s="133"/>
      <c r="H30" s="133"/>
      <c r="I30" s="133"/>
      <c r="J30" s="133"/>
      <c r="K30" s="133"/>
      <c r="L30" s="133"/>
      <c r="M30" s="12"/>
      <c r="N30" s="12"/>
      <c r="O30" s="12"/>
      <c r="P30" s="29"/>
    </row>
    <row r="31" spans="2:16" x14ac:dyDescent="0.25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4" spans="2:16" x14ac:dyDescent="0.25">
      <c r="B34" s="25" t="s">
        <v>127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2:16" x14ac:dyDescent="0.25">
      <c r="B35" s="28"/>
      <c r="C35" s="100" t="str">
        <f>+CONCATENATE("Sin considerar a los residentes de esta región, entre las principales regiones de procedencia de los huespedes nacionales figuran ",E41," con ",FIXED(F41,0)," arribos en esta región (equivalente al ",FIXED(G41*100,1),"% de este total), ",E42," con ",FIXED(F42,0)," arribos (",FIXED(G42*100,1),"%)  y ",E43," con ",FIXED(F43,0)," arribos (",FIXED(G43*100,1)," %). En tanto  ",J41," es el principal lugar de procedencia de los huespedes del exterior con ",FIXED(K41,0),"  arribos (equivalente al ",FIXED(L41*100,1)," % de los arribos del exterior), le sigue ",J42,"  con  ",FIXED(K42,0),"  arribos (",FIXED(L42*100,1)," %) y ",J43," con ",FIXED(K43,0)," (",FIXED(L43*100,1)," %) entre las principales.")</f>
        <v>Sin considerar a los residentes de esta región, entre las principales regiones de procedencia de los huespedes nacionales figuran LIMA METROPOLITANA Y CALLAO con 139,504 arribos en esta región (equivalente al 39.2% de este total), LIMA PROVINCIAS con 44,461 arribos (12.5%)  y PASCO con 37,015 arribos (10.4 %). En tanto  ESTADOS UNIDOS (USA) es el principal lugar de procedencia de los huespedes del exterior con 590  arribos (equivalente al 14.1 % de los arribos del exterior), le sigue COLOMBIA  con  385  arribos (9.2 %) y BRASIL con 358 (8.6 %) entre las principales.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29"/>
    </row>
    <row r="36" spans="2:16" x14ac:dyDescent="0.25">
      <c r="B36" s="28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29"/>
    </row>
    <row r="37" spans="2:16" x14ac:dyDescent="0.25">
      <c r="B37" s="2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9"/>
    </row>
    <row r="38" spans="2:16" ht="15" customHeight="1" x14ac:dyDescent="0.25">
      <c r="B38" s="28"/>
      <c r="C38" s="12"/>
      <c r="D38" s="12"/>
      <c r="E38" s="101" t="s">
        <v>40</v>
      </c>
      <c r="F38" s="101"/>
      <c r="G38" s="101"/>
      <c r="H38" s="101"/>
      <c r="I38" s="12"/>
      <c r="J38" s="101" t="s">
        <v>39</v>
      </c>
      <c r="K38" s="101"/>
      <c r="L38" s="101"/>
      <c r="M38" s="12"/>
      <c r="N38" s="12"/>
      <c r="O38" s="12"/>
      <c r="P38" s="29"/>
    </row>
    <row r="39" spans="2:16" x14ac:dyDescent="0.25">
      <c r="B39" s="28"/>
      <c r="C39" s="12"/>
      <c r="D39" s="12"/>
      <c r="E39" s="101"/>
      <c r="F39" s="101"/>
      <c r="G39" s="101"/>
      <c r="H39" s="101"/>
      <c r="I39" s="12"/>
      <c r="J39" s="101"/>
      <c r="K39" s="101"/>
      <c r="L39" s="101"/>
      <c r="M39" s="12"/>
      <c r="N39" s="12"/>
      <c r="O39" s="12"/>
      <c r="P39" s="29"/>
    </row>
    <row r="40" spans="2:16" x14ac:dyDescent="0.25">
      <c r="B40" s="28"/>
      <c r="C40" s="12"/>
      <c r="D40" s="12"/>
      <c r="E40" s="48" t="s">
        <v>27</v>
      </c>
      <c r="F40" s="48" t="s">
        <v>37</v>
      </c>
      <c r="G40" s="48" t="s">
        <v>42</v>
      </c>
      <c r="H40" s="48" t="s">
        <v>38</v>
      </c>
      <c r="I40" s="12"/>
      <c r="J40" s="48" t="s">
        <v>36</v>
      </c>
      <c r="K40" s="48" t="s">
        <v>37</v>
      </c>
      <c r="L40" s="48" t="s">
        <v>38</v>
      </c>
      <c r="M40" s="12"/>
      <c r="N40" s="12"/>
      <c r="O40" s="12"/>
      <c r="P40" s="29"/>
    </row>
    <row r="41" spans="2:16" x14ac:dyDescent="0.25">
      <c r="B41" s="28"/>
      <c r="C41" s="12"/>
      <c r="D41" s="64"/>
      <c r="E41" s="8" t="s">
        <v>82</v>
      </c>
      <c r="F41" s="49">
        <v>139504</v>
      </c>
      <c r="G41" s="50">
        <f t="shared" ref="G41:G49" si="3">+F41/F$49</f>
        <v>0.3922100048638269</v>
      </c>
      <c r="H41" s="50">
        <f t="shared" ref="H41:H48" si="4">+F41/F$52</f>
        <v>0.18149435171946332</v>
      </c>
      <c r="I41" s="12"/>
      <c r="J41" s="55" t="s">
        <v>102</v>
      </c>
      <c r="K41" s="73">
        <v>590</v>
      </c>
      <c r="L41" s="50">
        <f t="shared" ref="L41:L52" si="5">+K41/K$52</f>
        <v>0.14101338432122371</v>
      </c>
      <c r="M41" s="12"/>
      <c r="N41" s="12"/>
      <c r="O41" s="12"/>
      <c r="P41" s="29"/>
    </row>
    <row r="42" spans="2:16" x14ac:dyDescent="0.25">
      <c r="B42" s="28"/>
      <c r="C42" s="12"/>
      <c r="D42" s="51"/>
      <c r="E42" s="8" t="s">
        <v>84</v>
      </c>
      <c r="F42" s="49">
        <v>44461</v>
      </c>
      <c r="G42" s="50">
        <f t="shared" si="3"/>
        <v>0.12500035143257976</v>
      </c>
      <c r="H42" s="50">
        <f t="shared" si="4"/>
        <v>5.7843648725477821E-2</v>
      </c>
      <c r="I42" s="12"/>
      <c r="J42" s="55" t="s">
        <v>112</v>
      </c>
      <c r="K42" s="73">
        <v>385</v>
      </c>
      <c r="L42" s="50">
        <f t="shared" si="5"/>
        <v>9.2017208413001914E-2</v>
      </c>
      <c r="M42" s="12"/>
      <c r="N42" s="12"/>
      <c r="O42" s="12"/>
      <c r="P42" s="29"/>
    </row>
    <row r="43" spans="2:16" x14ac:dyDescent="0.25">
      <c r="B43" s="28"/>
      <c r="C43" s="12"/>
      <c r="D43" s="12"/>
      <c r="E43" s="8" t="s">
        <v>99</v>
      </c>
      <c r="F43" s="49">
        <v>37015</v>
      </c>
      <c r="G43" s="50">
        <f t="shared" si="3"/>
        <v>0.10406621552094959</v>
      </c>
      <c r="H43" s="50">
        <f t="shared" si="4"/>
        <v>4.8156421528385812E-2</v>
      </c>
      <c r="I43" s="12"/>
      <c r="J43" s="55" t="s">
        <v>110</v>
      </c>
      <c r="K43" s="73">
        <v>358</v>
      </c>
      <c r="L43" s="50">
        <f t="shared" si="5"/>
        <v>8.5564053537284898E-2</v>
      </c>
      <c r="M43" s="12"/>
      <c r="N43" s="12"/>
      <c r="O43" s="12"/>
      <c r="P43" s="29"/>
    </row>
    <row r="44" spans="2:16" x14ac:dyDescent="0.25">
      <c r="B44" s="28"/>
      <c r="C44" s="12"/>
      <c r="D44" s="12"/>
      <c r="E44" s="8" t="s">
        <v>100</v>
      </c>
      <c r="F44" s="49">
        <v>36685</v>
      </c>
      <c r="G44" s="50">
        <f t="shared" si="3"/>
        <v>0.10313843351036164</v>
      </c>
      <c r="H44" s="50">
        <f t="shared" si="4"/>
        <v>4.7727092361713727E-2</v>
      </c>
      <c r="I44" s="12"/>
      <c r="J44" s="55" t="s">
        <v>106</v>
      </c>
      <c r="K44" s="73">
        <v>328</v>
      </c>
      <c r="L44" s="50">
        <f t="shared" si="5"/>
        <v>7.8393881453154873E-2</v>
      </c>
      <c r="M44" s="12"/>
      <c r="N44" s="12"/>
      <c r="O44" s="12"/>
      <c r="P44" s="29"/>
    </row>
    <row r="45" spans="2:16" x14ac:dyDescent="0.25">
      <c r="B45" s="28"/>
      <c r="C45" s="12"/>
      <c r="D45" s="12"/>
      <c r="E45" s="8" t="s">
        <v>97</v>
      </c>
      <c r="F45" s="49">
        <v>24676</v>
      </c>
      <c r="G45" s="50">
        <f t="shared" si="3"/>
        <v>6.9375602706874304E-2</v>
      </c>
      <c r="H45" s="50">
        <f t="shared" si="4"/>
        <v>3.2103413687274034E-2</v>
      </c>
      <c r="I45" s="12"/>
      <c r="J45" s="55" t="s">
        <v>105</v>
      </c>
      <c r="K45" s="73">
        <v>264</v>
      </c>
      <c r="L45" s="50">
        <f t="shared" si="5"/>
        <v>6.3097514340344163E-2</v>
      </c>
      <c r="M45" s="12"/>
      <c r="N45" s="12"/>
      <c r="O45" s="12"/>
      <c r="P45" s="29"/>
    </row>
    <row r="46" spans="2:16" x14ac:dyDescent="0.25">
      <c r="B46" s="28"/>
      <c r="C46" s="12"/>
      <c r="D46" s="12"/>
      <c r="E46" s="8" t="s">
        <v>101</v>
      </c>
      <c r="F46" s="49">
        <v>21794</v>
      </c>
      <c r="G46" s="50">
        <f t="shared" si="3"/>
        <v>6.1272973147739447E-2</v>
      </c>
      <c r="H46" s="50">
        <f t="shared" si="4"/>
        <v>2.8353938965004467E-2</v>
      </c>
      <c r="I46" s="12"/>
      <c r="J46" s="55" t="s">
        <v>109</v>
      </c>
      <c r="K46" s="73">
        <v>242</v>
      </c>
      <c r="L46" s="50">
        <f t="shared" si="5"/>
        <v>5.7839388145315487E-2</v>
      </c>
      <c r="M46" s="12"/>
      <c r="N46" s="12"/>
      <c r="O46" s="12"/>
      <c r="P46" s="29"/>
    </row>
    <row r="47" spans="2:16" x14ac:dyDescent="0.25">
      <c r="B47" s="28"/>
      <c r="C47" s="12"/>
      <c r="D47" s="12"/>
      <c r="E47" s="8" t="s">
        <v>90</v>
      </c>
      <c r="F47" s="49">
        <v>12200</v>
      </c>
      <c r="G47" s="50">
        <f t="shared" si="3"/>
        <v>3.4299819785373095E-2</v>
      </c>
      <c r="H47" s="50">
        <f t="shared" si="4"/>
        <v>1.5872169192119596E-2</v>
      </c>
      <c r="I47" s="12"/>
      <c r="J47" s="55" t="s">
        <v>103</v>
      </c>
      <c r="K47" s="73">
        <v>217</v>
      </c>
      <c r="L47" s="50">
        <f t="shared" si="5"/>
        <v>5.1864244741873802E-2</v>
      </c>
      <c r="M47" s="12"/>
      <c r="N47" s="12"/>
      <c r="O47" s="12"/>
      <c r="P47" s="29"/>
    </row>
    <row r="48" spans="2:16" x14ac:dyDescent="0.25">
      <c r="B48" s="28"/>
      <c r="C48" s="12"/>
      <c r="D48" s="12"/>
      <c r="E48" s="8" t="s">
        <v>89</v>
      </c>
      <c r="F48" s="49">
        <v>39352</v>
      </c>
      <c r="G48" s="50">
        <f t="shared" si="3"/>
        <v>0.11063659903229525</v>
      </c>
      <c r="H48" s="50">
        <f t="shared" si="4"/>
        <v>5.1196852626909053E-2</v>
      </c>
      <c r="I48" s="12"/>
      <c r="J48" s="55" t="s">
        <v>117</v>
      </c>
      <c r="K48" s="73">
        <v>174</v>
      </c>
      <c r="L48" s="50">
        <f t="shared" si="5"/>
        <v>4.1586998087954109E-2</v>
      </c>
      <c r="M48" s="12"/>
      <c r="N48" s="12"/>
      <c r="O48" s="12"/>
      <c r="P48" s="29"/>
    </row>
    <row r="49" spans="2:16" x14ac:dyDescent="0.25">
      <c r="B49" s="28"/>
      <c r="C49" s="12"/>
      <c r="D49" s="12"/>
      <c r="E49" s="52" t="s">
        <v>17</v>
      </c>
      <c r="F49" s="53">
        <f>SUM(F41:F48)</f>
        <v>355687</v>
      </c>
      <c r="G49" s="54">
        <f t="shared" si="3"/>
        <v>1</v>
      </c>
      <c r="H49" s="50"/>
      <c r="I49" s="12"/>
      <c r="J49" s="55" t="s">
        <v>116</v>
      </c>
      <c r="K49" s="73">
        <v>129</v>
      </c>
      <c r="L49" s="50">
        <f t="shared" si="5"/>
        <v>3.0831739961759082E-2</v>
      </c>
      <c r="M49" s="12"/>
      <c r="N49" s="12"/>
      <c r="O49" s="12"/>
      <c r="P49" s="29"/>
    </row>
    <row r="50" spans="2:16" x14ac:dyDescent="0.25">
      <c r="B50" s="28"/>
      <c r="C50" s="12"/>
      <c r="D50" s="12"/>
      <c r="E50" s="8"/>
      <c r="F50" s="49"/>
      <c r="G50" s="8"/>
      <c r="H50" s="50"/>
      <c r="I50" s="12"/>
      <c r="J50" s="55" t="s">
        <v>107</v>
      </c>
      <c r="K50" s="73">
        <v>111</v>
      </c>
      <c r="L50" s="50">
        <f t="shared" si="5"/>
        <v>2.6529636711281071E-2</v>
      </c>
      <c r="M50" s="12"/>
      <c r="N50" s="12"/>
      <c r="O50" s="12"/>
      <c r="P50" s="29"/>
    </row>
    <row r="51" spans="2:16" x14ac:dyDescent="0.25">
      <c r="B51" s="28"/>
      <c r="C51" s="12"/>
      <c r="D51" s="12"/>
      <c r="E51" s="8" t="s">
        <v>88</v>
      </c>
      <c r="F51" s="49">
        <v>412954</v>
      </c>
      <c r="G51" s="8"/>
      <c r="H51" s="50">
        <f>+F51/F$52</f>
        <v>0.53725211119365213</v>
      </c>
      <c r="I51" s="12"/>
      <c r="J51" s="55" t="s">
        <v>89</v>
      </c>
      <c r="K51" s="73">
        <v>1386</v>
      </c>
      <c r="L51" s="50">
        <f t="shared" si="5"/>
        <v>0.33126195028680688</v>
      </c>
      <c r="M51" s="12"/>
      <c r="N51" s="12"/>
      <c r="O51" s="12"/>
      <c r="P51" s="29"/>
    </row>
    <row r="52" spans="2:16" x14ac:dyDescent="0.25">
      <c r="B52" s="28"/>
      <c r="C52" s="12"/>
      <c r="D52" s="12"/>
      <c r="E52" s="52" t="s">
        <v>17</v>
      </c>
      <c r="F52" s="53">
        <f>+F51+F49</f>
        <v>768641</v>
      </c>
      <c r="G52" s="52"/>
      <c r="H52" s="54">
        <f>+F52/F$52</f>
        <v>1</v>
      </c>
      <c r="I52" s="12"/>
      <c r="J52" s="52" t="s">
        <v>17</v>
      </c>
      <c r="K52" s="53">
        <f>SUM(K41:K51)</f>
        <v>4184</v>
      </c>
      <c r="L52" s="54">
        <f t="shared" si="5"/>
        <v>1</v>
      </c>
      <c r="M52" s="12"/>
      <c r="N52" s="12"/>
      <c r="O52" s="12"/>
      <c r="P52" s="29"/>
    </row>
    <row r="53" spans="2:16" x14ac:dyDescent="0.25">
      <c r="B53" s="28"/>
      <c r="C53" s="12"/>
      <c r="D53" s="12"/>
      <c r="E53" s="55" t="s">
        <v>41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29"/>
    </row>
    <row r="54" spans="2:16" x14ac:dyDescent="0.25">
      <c r="B54" s="28"/>
      <c r="C54" s="12"/>
      <c r="D54" s="12"/>
      <c r="E54" s="102" t="s">
        <v>43</v>
      </c>
      <c r="F54" s="102"/>
      <c r="G54" s="102"/>
      <c r="H54" s="102"/>
      <c r="I54" s="102"/>
      <c r="J54" s="102"/>
      <c r="K54" s="102"/>
      <c r="L54" s="102"/>
      <c r="M54" s="12"/>
      <c r="N54" s="12"/>
      <c r="O54" s="12"/>
      <c r="P54" s="29"/>
    </row>
    <row r="55" spans="2:16" x14ac:dyDescent="0.25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</row>
    <row r="58" spans="2:16" x14ac:dyDescent="0.25">
      <c r="B58" s="25" t="s">
        <v>54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7"/>
    </row>
    <row r="59" spans="2:16" x14ac:dyDescent="0.25">
      <c r="B59" s="28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29"/>
    </row>
    <row r="60" spans="2:16" x14ac:dyDescent="0.25">
      <c r="B60" s="28"/>
      <c r="C60" s="12"/>
      <c r="D60" s="122" t="s">
        <v>62</v>
      </c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"/>
      <c r="P60" s="29"/>
    </row>
    <row r="61" spans="2:16" x14ac:dyDescent="0.25">
      <c r="B61" s="28"/>
      <c r="C61" s="12"/>
      <c r="D61" s="123" t="s">
        <v>53</v>
      </c>
      <c r="E61" s="124"/>
      <c r="F61" s="128" t="s">
        <v>14</v>
      </c>
      <c r="G61" s="128"/>
      <c r="H61" s="128"/>
      <c r="I61" s="128" t="s">
        <v>49</v>
      </c>
      <c r="J61" s="128"/>
      <c r="K61" s="128"/>
      <c r="L61" s="128" t="s">
        <v>52</v>
      </c>
      <c r="M61" s="128"/>
      <c r="N61" s="128"/>
      <c r="O61" s="12"/>
      <c r="P61" s="29"/>
    </row>
    <row r="62" spans="2:16" x14ac:dyDescent="0.25">
      <c r="B62" s="28"/>
      <c r="C62" s="12"/>
      <c r="D62" s="125"/>
      <c r="E62" s="126"/>
      <c r="F62" s="75" t="s">
        <v>50</v>
      </c>
      <c r="G62" s="75" t="s">
        <v>51</v>
      </c>
      <c r="H62" s="75" t="s">
        <v>17</v>
      </c>
      <c r="I62" s="75" t="s">
        <v>50</v>
      </c>
      <c r="J62" s="75" t="s">
        <v>51</v>
      </c>
      <c r="K62" s="75" t="s">
        <v>17</v>
      </c>
      <c r="L62" s="75" t="s">
        <v>50</v>
      </c>
      <c r="M62" s="75" t="s">
        <v>51</v>
      </c>
      <c r="N62" s="75" t="s">
        <v>17</v>
      </c>
      <c r="O62" s="12"/>
      <c r="P62" s="29"/>
    </row>
    <row r="63" spans="2:16" x14ac:dyDescent="0.25">
      <c r="B63" s="28"/>
      <c r="C63" s="12"/>
      <c r="D63" s="74" t="s">
        <v>126</v>
      </c>
      <c r="E63" s="80"/>
      <c r="F63" s="76">
        <v>53783</v>
      </c>
      <c r="G63" s="77">
        <v>473</v>
      </c>
      <c r="H63" s="77">
        <v>54256</v>
      </c>
      <c r="I63" s="77">
        <v>59960</v>
      </c>
      <c r="J63" s="77">
        <v>403</v>
      </c>
      <c r="K63" s="77">
        <v>60363</v>
      </c>
      <c r="L63" s="78">
        <f t="shared" ref="L63:N64" si="6">+I63/F63-1</f>
        <v>0.11485041741814328</v>
      </c>
      <c r="M63" s="78">
        <f t="shared" si="6"/>
        <v>-0.14799154334038056</v>
      </c>
      <c r="N63" s="78">
        <f t="shared" si="6"/>
        <v>0.11255897965202011</v>
      </c>
      <c r="O63" s="83">
        <f t="shared" ref="O63:O64" si="7">+K63-H63</f>
        <v>6107</v>
      </c>
      <c r="P63" s="29"/>
    </row>
    <row r="64" spans="2:16" x14ac:dyDescent="0.25">
      <c r="B64" s="28"/>
      <c r="C64" s="12"/>
      <c r="D64" s="74" t="s">
        <v>128</v>
      </c>
      <c r="E64" s="70"/>
      <c r="F64" s="76">
        <v>82631</v>
      </c>
      <c r="G64" s="77">
        <v>952</v>
      </c>
      <c r="H64" s="77">
        <v>83583</v>
      </c>
      <c r="I64" s="77">
        <v>88791</v>
      </c>
      <c r="J64" s="77">
        <v>1017</v>
      </c>
      <c r="K64" s="77">
        <v>89808</v>
      </c>
      <c r="L64" s="78">
        <f t="shared" si="6"/>
        <v>7.4548293013517952E-2</v>
      </c>
      <c r="M64" s="78">
        <f t="shared" si="6"/>
        <v>6.8277310924369727E-2</v>
      </c>
      <c r="N64" s="78">
        <f t="shared" si="6"/>
        <v>7.4476867305552474E-2</v>
      </c>
      <c r="O64" s="83">
        <f t="shared" si="7"/>
        <v>6225</v>
      </c>
      <c r="P64" s="29"/>
    </row>
    <row r="65" spans="2:16" x14ac:dyDescent="0.25">
      <c r="B65" s="28"/>
      <c r="C65" s="12"/>
      <c r="D65" s="121" t="s">
        <v>55</v>
      </c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84"/>
      <c r="P65" s="29"/>
    </row>
    <row r="66" spans="2:16" x14ac:dyDescent="0.25">
      <c r="B66" s="28"/>
      <c r="C66" s="12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4"/>
      <c r="P66" s="29"/>
    </row>
    <row r="67" spans="2:16" x14ac:dyDescent="0.25">
      <c r="B67" s="28"/>
      <c r="C67" s="12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4"/>
      <c r="P67" s="29"/>
    </row>
    <row r="68" spans="2:16" x14ac:dyDescent="0.25">
      <c r="B68" s="28"/>
      <c r="C68" s="12"/>
      <c r="D68" s="122" t="s">
        <v>62</v>
      </c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84"/>
      <c r="P68" s="29"/>
    </row>
    <row r="69" spans="2:16" x14ac:dyDescent="0.25">
      <c r="B69" s="28"/>
      <c r="C69" s="12"/>
      <c r="D69" s="123" t="s">
        <v>53</v>
      </c>
      <c r="E69" s="124"/>
      <c r="F69" s="127" t="s">
        <v>63</v>
      </c>
      <c r="G69" s="127"/>
      <c r="H69" s="127"/>
      <c r="I69" s="127" t="s">
        <v>64</v>
      </c>
      <c r="J69" s="127"/>
      <c r="K69" s="127"/>
      <c r="L69" s="128" t="s">
        <v>52</v>
      </c>
      <c r="M69" s="128"/>
      <c r="N69" s="128"/>
      <c r="O69" s="84"/>
      <c r="P69" s="29"/>
    </row>
    <row r="70" spans="2:16" x14ac:dyDescent="0.25">
      <c r="B70" s="28"/>
      <c r="C70" s="12"/>
      <c r="D70" s="125"/>
      <c r="E70" s="126"/>
      <c r="F70" s="75" t="s">
        <v>50</v>
      </c>
      <c r="G70" s="75" t="s">
        <v>51</v>
      </c>
      <c r="H70" s="75" t="s">
        <v>17</v>
      </c>
      <c r="I70" s="75" t="s">
        <v>50</v>
      </c>
      <c r="J70" s="75" t="s">
        <v>51</v>
      </c>
      <c r="K70" s="75" t="s">
        <v>17</v>
      </c>
      <c r="L70" s="75" t="s">
        <v>50</v>
      </c>
      <c r="M70" s="75" t="s">
        <v>51</v>
      </c>
      <c r="N70" s="75" t="s">
        <v>17</v>
      </c>
      <c r="O70" s="83"/>
      <c r="P70" s="29"/>
    </row>
    <row r="71" spans="2:16" x14ac:dyDescent="0.25">
      <c r="B71" s="28"/>
      <c r="C71" s="12"/>
      <c r="D71" s="74" t="s">
        <v>126</v>
      </c>
      <c r="E71" s="80"/>
      <c r="F71" s="76">
        <v>13041</v>
      </c>
      <c r="G71" s="77">
        <v>183</v>
      </c>
      <c r="H71" s="77">
        <v>13224</v>
      </c>
      <c r="I71" s="77">
        <v>14762</v>
      </c>
      <c r="J71" s="77">
        <v>35</v>
      </c>
      <c r="K71" s="77">
        <v>14797</v>
      </c>
      <c r="L71" s="78">
        <f t="shared" ref="L71:N72" si="8">+I71/F71-1</f>
        <v>0.13196840733072612</v>
      </c>
      <c r="M71" s="78">
        <f t="shared" si="8"/>
        <v>-0.80874316939890711</v>
      </c>
      <c r="N71" s="78">
        <f t="shared" si="8"/>
        <v>0.11895039322444045</v>
      </c>
      <c r="O71" s="83">
        <f t="shared" ref="O71:O72" si="9">+K71-H71</f>
        <v>1573</v>
      </c>
      <c r="P71" s="29"/>
    </row>
    <row r="72" spans="2:16" x14ac:dyDescent="0.25">
      <c r="B72" s="28"/>
      <c r="C72" s="12"/>
      <c r="D72" s="74" t="s">
        <v>128</v>
      </c>
      <c r="E72" s="80"/>
      <c r="F72" s="76">
        <v>24985</v>
      </c>
      <c r="G72" s="77">
        <v>275</v>
      </c>
      <c r="H72" s="77">
        <v>25260</v>
      </c>
      <c r="I72" s="77">
        <v>18569</v>
      </c>
      <c r="J72" s="77">
        <v>248</v>
      </c>
      <c r="K72" s="77">
        <v>18817</v>
      </c>
      <c r="L72" s="78">
        <f t="shared" si="8"/>
        <v>-0.25679407644586749</v>
      </c>
      <c r="M72" s="78">
        <f t="shared" si="8"/>
        <v>-9.8181818181818148E-2</v>
      </c>
      <c r="N72" s="78">
        <f t="shared" si="8"/>
        <v>-0.25506730007917655</v>
      </c>
      <c r="O72" s="83">
        <f t="shared" si="9"/>
        <v>-6443</v>
      </c>
      <c r="P72" s="29"/>
    </row>
    <row r="73" spans="2:16" x14ac:dyDescent="0.25">
      <c r="B73" s="28"/>
      <c r="C73" s="12"/>
      <c r="D73" s="121" t="s">
        <v>55</v>
      </c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"/>
      <c r="P73" s="29"/>
    </row>
    <row r="74" spans="2:16" x14ac:dyDescent="0.25">
      <c r="B74" s="30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2"/>
    </row>
  </sheetData>
  <mergeCells count="23">
    <mergeCell ref="D73:N73"/>
    <mergeCell ref="D65:N65"/>
    <mergeCell ref="D68:N68"/>
    <mergeCell ref="D69:E70"/>
    <mergeCell ref="F69:H69"/>
    <mergeCell ref="I69:K69"/>
    <mergeCell ref="L69:N69"/>
    <mergeCell ref="D60:N60"/>
    <mergeCell ref="D61:E62"/>
    <mergeCell ref="F61:H61"/>
    <mergeCell ref="I61:K61"/>
    <mergeCell ref="L61:N61"/>
    <mergeCell ref="B1:P2"/>
    <mergeCell ref="C7:O8"/>
    <mergeCell ref="F10:L10"/>
    <mergeCell ref="N20:O21"/>
    <mergeCell ref="C26:D29"/>
    <mergeCell ref="F26:L26"/>
    <mergeCell ref="F30:L30"/>
    <mergeCell ref="C35:O36"/>
    <mergeCell ref="E38:H39"/>
    <mergeCell ref="J38:L39"/>
    <mergeCell ref="E54:L5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workbookViewId="0">
      <selection activeCell="B1" sqref="B1:P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29" t="s">
        <v>79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2:16" ht="15" customHeight="1" x14ac:dyDescent="0.25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2:16" x14ac:dyDescent="0.25">
      <c r="B3" s="5" t="str">
        <f>+B6</f>
        <v>1. Arribo de ciudadanos a establecimientos de hospedaje*</v>
      </c>
      <c r="C3" s="6"/>
      <c r="D3" s="6"/>
      <c r="E3" s="6"/>
      <c r="F3" s="6"/>
      <c r="G3" s="6"/>
      <c r="H3" s="5"/>
      <c r="I3" s="7"/>
      <c r="J3" s="7" t="str">
        <f>+B58</f>
        <v>3. Sitios Turísticos</v>
      </c>
      <c r="K3" s="7"/>
      <c r="L3" s="7"/>
      <c r="M3" s="5"/>
      <c r="N3" s="8"/>
      <c r="O3" s="8"/>
      <c r="P3" s="8"/>
    </row>
    <row r="4" spans="2:16" x14ac:dyDescent="0.25">
      <c r="B4" s="5" t="str">
        <f>+B34</f>
        <v>2. Arribo de ciudadanos nacionales y extranjeros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6" spans="2:16" x14ac:dyDescent="0.25">
      <c r="B6" s="25" t="s">
        <v>20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6" x14ac:dyDescent="0.25">
      <c r="B7" s="28"/>
      <c r="C7" s="100" t="str">
        <f>+CONCATENATE("En los últimos 10 años el turismo de la región ha mostrado un importante crecimiento, es así, que en el año 2006 registró ",FIXED(K22,1)," arribos de turistas nacionales y extranjeros, mientras que el 2016 los  arribos de turistas extranjeros y nacionales sumaron ",FIXED(K12,1), ", representando un  crecimiento promedio anual de ",FIXED(N22*100,1),"%   en el periodo 2006 – 2016.")</f>
        <v>En los últimos 10 años el turismo de la región ha mostrado un importante crecimiento, es así, que en el año 2006 registró 686,179.0 arribos de turistas nacionales y extranjeros, mientras que el 2016 los  arribos de turistas extranjeros y nacionales sumaron 1,436,650.0, representando un  crecimiento promedio anual de 7.7%   en el periodo 2006 – 2016.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29"/>
    </row>
    <row r="8" spans="2:16" x14ac:dyDescent="0.25">
      <c r="B8" s="28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29"/>
    </row>
    <row r="9" spans="2:16" x14ac:dyDescent="0.25">
      <c r="B9" s="2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9"/>
    </row>
    <row r="10" spans="2:16" x14ac:dyDescent="0.25">
      <c r="B10" s="28"/>
      <c r="C10" s="12"/>
      <c r="D10" s="12"/>
      <c r="E10" s="12"/>
      <c r="F10" s="109" t="s">
        <v>19</v>
      </c>
      <c r="G10" s="109"/>
      <c r="H10" s="109"/>
      <c r="I10" s="109"/>
      <c r="J10" s="109"/>
      <c r="K10" s="109"/>
      <c r="L10" s="109"/>
      <c r="M10" s="12"/>
      <c r="N10" s="12"/>
      <c r="O10" s="12"/>
      <c r="P10" s="29"/>
    </row>
    <row r="11" spans="2:16" x14ac:dyDescent="0.25">
      <c r="B11" s="28"/>
      <c r="C11" s="12"/>
      <c r="D11" s="12"/>
      <c r="E11" s="12"/>
      <c r="F11" s="19" t="s">
        <v>18</v>
      </c>
      <c r="G11" s="20" t="s">
        <v>1</v>
      </c>
      <c r="H11" s="19" t="s">
        <v>15</v>
      </c>
      <c r="I11" s="20" t="s">
        <v>16</v>
      </c>
      <c r="J11" s="19" t="s">
        <v>15</v>
      </c>
      <c r="K11" s="19" t="s">
        <v>17</v>
      </c>
      <c r="L11" s="19" t="s">
        <v>15</v>
      </c>
      <c r="M11" s="12"/>
      <c r="N11" s="12"/>
      <c r="O11" s="12"/>
      <c r="P11" s="29"/>
    </row>
    <row r="12" spans="2:16" x14ac:dyDescent="0.25">
      <c r="B12" s="28"/>
      <c r="C12" s="12"/>
      <c r="D12" s="12"/>
      <c r="E12" s="12"/>
      <c r="F12" s="15">
        <v>2016</v>
      </c>
      <c r="G12" s="16">
        <v>1214277</v>
      </c>
      <c r="H12" s="21">
        <f>+G12/G13-1</f>
        <v>-9.9762497421551632E-3</v>
      </c>
      <c r="I12" s="16">
        <v>222373</v>
      </c>
      <c r="J12" s="21">
        <f>+I12/I13-1</f>
        <v>-5.7865280408082032E-2</v>
      </c>
      <c r="K12" s="16">
        <f>+I12+G12</f>
        <v>1436650</v>
      </c>
      <c r="L12" s="21">
        <f>+K12/K13-1</f>
        <v>-1.7704766489076595E-2</v>
      </c>
      <c r="M12" s="12"/>
      <c r="N12" s="12"/>
      <c r="O12" s="12"/>
      <c r="P12" s="29"/>
    </row>
    <row r="13" spans="2:16" x14ac:dyDescent="0.25">
      <c r="B13" s="28"/>
      <c r="C13" s="12"/>
      <c r="D13" s="12"/>
      <c r="E13" s="12"/>
      <c r="F13" s="15" t="s">
        <v>14</v>
      </c>
      <c r="G13" s="16">
        <v>1226513</v>
      </c>
      <c r="H13" s="17">
        <f t="shared" ref="H13:J24" si="0">+G13/G14-1</f>
        <v>-2.2693353668108096E-2</v>
      </c>
      <c r="I13" s="16">
        <v>236031</v>
      </c>
      <c r="J13" s="17">
        <f t="shared" si="0"/>
        <v>0.2130218263859267</v>
      </c>
      <c r="K13" s="16">
        <f t="shared" ref="K13:K25" si="1">+I13+G13</f>
        <v>1462544</v>
      </c>
      <c r="L13" s="17">
        <f t="shared" ref="L13:L24" si="2">+K13/K14-1</f>
        <v>8.9474562871574292E-3</v>
      </c>
      <c r="M13" s="12"/>
      <c r="N13" s="12"/>
      <c r="O13" s="12"/>
      <c r="P13" s="29"/>
    </row>
    <row r="14" spans="2:16" x14ac:dyDescent="0.25">
      <c r="B14" s="28"/>
      <c r="C14" s="12"/>
      <c r="D14" s="12"/>
      <c r="E14" s="12"/>
      <c r="F14" s="15" t="s">
        <v>13</v>
      </c>
      <c r="G14" s="16">
        <v>1254993</v>
      </c>
      <c r="H14" s="17">
        <f t="shared" si="0"/>
        <v>0.16536371157876562</v>
      </c>
      <c r="I14" s="16">
        <v>194581</v>
      </c>
      <c r="J14" s="17">
        <f t="shared" si="0"/>
        <v>-0.11355446523345492</v>
      </c>
      <c r="K14" s="16">
        <f t="shared" si="1"/>
        <v>1449574</v>
      </c>
      <c r="L14" s="17">
        <f t="shared" si="2"/>
        <v>0.11813782283183349</v>
      </c>
      <c r="M14" s="12"/>
      <c r="N14" s="12"/>
      <c r="O14" s="12"/>
      <c r="P14" s="29"/>
    </row>
    <row r="15" spans="2:16" x14ac:dyDescent="0.25">
      <c r="B15" s="28"/>
      <c r="C15" s="12"/>
      <c r="D15" s="12"/>
      <c r="E15" s="12"/>
      <c r="F15" s="15" t="s">
        <v>12</v>
      </c>
      <c r="G15" s="16">
        <v>1076911</v>
      </c>
      <c r="H15" s="17">
        <f t="shared" si="0"/>
        <v>9.9032322589072797E-2</v>
      </c>
      <c r="I15" s="16">
        <v>219507</v>
      </c>
      <c r="J15" s="17">
        <f t="shared" si="0"/>
        <v>0.10952340034068109</v>
      </c>
      <c r="K15" s="16">
        <f t="shared" si="1"/>
        <v>1296418</v>
      </c>
      <c r="L15" s="17">
        <f t="shared" si="2"/>
        <v>0.10079467713216572</v>
      </c>
      <c r="M15" s="12"/>
      <c r="N15" s="12"/>
      <c r="O15" s="12"/>
      <c r="P15" s="29"/>
    </row>
    <row r="16" spans="2:16" x14ac:dyDescent="0.25">
      <c r="B16" s="28"/>
      <c r="C16" s="12"/>
      <c r="D16" s="12"/>
      <c r="E16" s="12"/>
      <c r="F16" s="15" t="s">
        <v>11</v>
      </c>
      <c r="G16" s="16">
        <v>979872</v>
      </c>
      <c r="H16" s="17">
        <f t="shared" si="0"/>
        <v>9.1320971580739929E-2</v>
      </c>
      <c r="I16" s="16">
        <v>197839</v>
      </c>
      <c r="J16" s="17">
        <f t="shared" si="0"/>
        <v>9.6407175673204337E-2</v>
      </c>
      <c r="K16" s="16">
        <f t="shared" si="1"/>
        <v>1177711</v>
      </c>
      <c r="L16" s="17">
        <f t="shared" si="2"/>
        <v>9.2172082498701791E-2</v>
      </c>
      <c r="M16" s="12"/>
      <c r="N16" s="12"/>
      <c r="O16" s="12"/>
      <c r="P16" s="29"/>
    </row>
    <row r="17" spans="2:16" x14ac:dyDescent="0.25">
      <c r="B17" s="28"/>
      <c r="C17" s="12"/>
      <c r="D17" s="12"/>
      <c r="E17" s="12"/>
      <c r="F17" s="15" t="s">
        <v>10</v>
      </c>
      <c r="G17" s="16">
        <v>897877</v>
      </c>
      <c r="H17" s="17">
        <f t="shared" si="0"/>
        <v>0.14145999766083062</v>
      </c>
      <c r="I17" s="16">
        <v>180443</v>
      </c>
      <c r="J17" s="17">
        <f t="shared" si="0"/>
        <v>8.5358371628611929E-2</v>
      </c>
      <c r="K17" s="16">
        <f t="shared" si="1"/>
        <v>1078320</v>
      </c>
      <c r="L17" s="17">
        <f t="shared" si="2"/>
        <v>0.13167152224470424</v>
      </c>
      <c r="M17" s="12"/>
      <c r="N17" s="13"/>
      <c r="O17" s="12"/>
      <c r="P17" s="29"/>
    </row>
    <row r="18" spans="2:16" x14ac:dyDescent="0.25">
      <c r="B18" s="28"/>
      <c r="C18" s="12"/>
      <c r="D18" s="12"/>
      <c r="E18" s="12"/>
      <c r="F18" s="15" t="s">
        <v>9</v>
      </c>
      <c r="G18" s="16">
        <v>786604</v>
      </c>
      <c r="H18" s="17">
        <f t="shared" si="0"/>
        <v>5.4472772997269381E-2</v>
      </c>
      <c r="I18" s="16">
        <v>166252</v>
      </c>
      <c r="J18" s="17">
        <f t="shared" si="0"/>
        <v>4.7164344561739346E-2</v>
      </c>
      <c r="K18" s="16">
        <f t="shared" si="1"/>
        <v>952856</v>
      </c>
      <c r="L18" s="17">
        <f t="shared" si="2"/>
        <v>5.3190278236783683E-2</v>
      </c>
      <c r="M18" s="12"/>
      <c r="N18" s="13"/>
      <c r="O18" s="12"/>
      <c r="P18" s="29"/>
    </row>
    <row r="19" spans="2:16" x14ac:dyDescent="0.25">
      <c r="B19" s="28"/>
      <c r="C19" s="12"/>
      <c r="D19" s="12"/>
      <c r="E19" s="12"/>
      <c r="F19" s="15" t="s">
        <v>8</v>
      </c>
      <c r="G19" s="16">
        <v>745969</v>
      </c>
      <c r="H19" s="17">
        <f t="shared" si="0"/>
        <v>0.11867271314899952</v>
      </c>
      <c r="I19" s="16">
        <v>158764</v>
      </c>
      <c r="J19" s="17">
        <f t="shared" si="0"/>
        <v>2.537539961894919E-2</v>
      </c>
      <c r="K19" s="16">
        <f t="shared" si="1"/>
        <v>904733</v>
      </c>
      <c r="L19" s="17">
        <f t="shared" si="2"/>
        <v>0.10109180217338132</v>
      </c>
      <c r="M19" s="12"/>
      <c r="N19" s="12"/>
      <c r="O19" s="12"/>
      <c r="P19" s="29"/>
    </row>
    <row r="20" spans="2:16" ht="15" customHeight="1" x14ac:dyDescent="0.25">
      <c r="B20" s="28"/>
      <c r="C20" s="12"/>
      <c r="D20" s="12"/>
      <c r="E20" s="12"/>
      <c r="F20" s="15" t="s">
        <v>7</v>
      </c>
      <c r="G20" s="16">
        <v>666834</v>
      </c>
      <c r="H20" s="17">
        <f t="shared" si="0"/>
        <v>8.7880893883184319E-2</v>
      </c>
      <c r="I20" s="16">
        <v>154835</v>
      </c>
      <c r="J20" s="17">
        <f t="shared" si="0"/>
        <v>5.3277824262089934E-2</v>
      </c>
      <c r="K20" s="16">
        <f t="shared" si="1"/>
        <v>821669</v>
      </c>
      <c r="L20" s="17">
        <f t="shared" si="2"/>
        <v>8.1187522122612821E-2</v>
      </c>
      <c r="M20" s="12"/>
      <c r="N20" s="132" t="s">
        <v>22</v>
      </c>
      <c r="O20" s="132"/>
      <c r="P20" s="29"/>
    </row>
    <row r="21" spans="2:16" x14ac:dyDescent="0.25">
      <c r="B21" s="28"/>
      <c r="C21" s="12"/>
      <c r="D21" s="12"/>
      <c r="E21" s="12"/>
      <c r="F21" s="15" t="s">
        <v>6</v>
      </c>
      <c r="G21" s="16">
        <v>612966</v>
      </c>
      <c r="H21" s="17">
        <f t="shared" si="0"/>
        <v>0.12781025241903876</v>
      </c>
      <c r="I21" s="16">
        <v>147003</v>
      </c>
      <c r="J21" s="17">
        <f t="shared" si="0"/>
        <v>3.0313012517697135E-2</v>
      </c>
      <c r="K21" s="16">
        <f t="shared" si="1"/>
        <v>759969</v>
      </c>
      <c r="L21" s="17">
        <f t="shared" si="2"/>
        <v>0.10753753758130169</v>
      </c>
      <c r="M21" s="12"/>
      <c r="N21" s="132"/>
      <c r="O21" s="132"/>
      <c r="P21" s="29"/>
    </row>
    <row r="22" spans="2:16" x14ac:dyDescent="0.25">
      <c r="B22" s="28"/>
      <c r="C22" s="12"/>
      <c r="D22" s="12"/>
      <c r="E22" s="12"/>
      <c r="F22" s="15" t="s">
        <v>5</v>
      </c>
      <c r="G22" s="16">
        <v>543501</v>
      </c>
      <c r="H22" s="17">
        <f t="shared" si="0"/>
        <v>0.11507970702283488</v>
      </c>
      <c r="I22" s="16">
        <v>142678</v>
      </c>
      <c r="J22" s="17">
        <f t="shared" si="0"/>
        <v>1.69928863672002E-2</v>
      </c>
      <c r="K22" s="16">
        <f t="shared" si="1"/>
        <v>686179</v>
      </c>
      <c r="L22" s="17">
        <f t="shared" si="2"/>
        <v>9.3156965703580008E-2</v>
      </c>
      <c r="M22" s="12"/>
      <c r="N22" s="33">
        <f>+(K12/K22)^(1/10)-1</f>
        <v>7.6691675892804678E-2</v>
      </c>
      <c r="O22" s="12"/>
      <c r="P22" s="29"/>
    </row>
    <row r="23" spans="2:16" x14ac:dyDescent="0.25">
      <c r="B23" s="28"/>
      <c r="C23" s="12"/>
      <c r="D23" s="12"/>
      <c r="E23" s="12"/>
      <c r="F23" s="15" t="s">
        <v>4</v>
      </c>
      <c r="G23" s="16">
        <v>487410</v>
      </c>
      <c r="H23" s="17">
        <f t="shared" si="0"/>
        <v>9.6594641780433532E-2</v>
      </c>
      <c r="I23" s="16">
        <v>140294</v>
      </c>
      <c r="J23" s="17">
        <f t="shared" si="0"/>
        <v>0.24273857083381323</v>
      </c>
      <c r="K23" s="16">
        <f t="shared" si="1"/>
        <v>627704</v>
      </c>
      <c r="L23" s="17">
        <f t="shared" si="2"/>
        <v>0.12619512816510481</v>
      </c>
      <c r="M23" s="12"/>
      <c r="N23" s="12"/>
      <c r="O23" s="12"/>
      <c r="P23" s="29"/>
    </row>
    <row r="24" spans="2:16" x14ac:dyDescent="0.25">
      <c r="B24" s="28"/>
      <c r="C24" s="12"/>
      <c r="D24" s="12"/>
      <c r="E24" s="12"/>
      <c r="F24" s="15" t="s">
        <v>3</v>
      </c>
      <c r="G24" s="16">
        <v>444476</v>
      </c>
      <c r="H24" s="17">
        <f t="shared" si="0"/>
        <v>0.12513890963216467</v>
      </c>
      <c r="I24" s="16">
        <v>112891</v>
      </c>
      <c r="J24" s="17">
        <f t="shared" si="0"/>
        <v>0.17676920350661396</v>
      </c>
      <c r="K24" s="16">
        <f t="shared" si="1"/>
        <v>557367</v>
      </c>
      <c r="L24" s="17">
        <f t="shared" si="2"/>
        <v>0.13522711996969283</v>
      </c>
      <c r="M24" s="12"/>
      <c r="N24" s="12"/>
      <c r="O24" s="12"/>
      <c r="P24" s="29"/>
    </row>
    <row r="25" spans="2:16" x14ac:dyDescent="0.25">
      <c r="B25" s="28"/>
      <c r="C25" s="12"/>
      <c r="D25" s="12"/>
      <c r="E25" s="12"/>
      <c r="F25" s="15" t="s">
        <v>2</v>
      </c>
      <c r="G25" s="16">
        <v>395041</v>
      </c>
      <c r="H25" s="18"/>
      <c r="I25" s="16">
        <v>95933</v>
      </c>
      <c r="J25" s="18"/>
      <c r="K25" s="16">
        <f t="shared" si="1"/>
        <v>490974</v>
      </c>
      <c r="L25" s="18"/>
      <c r="M25" s="12"/>
      <c r="N25" s="13"/>
      <c r="O25" s="12"/>
      <c r="P25" s="29"/>
    </row>
    <row r="26" spans="2:16" ht="15" customHeight="1" x14ac:dyDescent="0.25">
      <c r="B26" s="28"/>
      <c r="C26" s="131" t="s">
        <v>21</v>
      </c>
      <c r="D26" s="131"/>
      <c r="E26" s="12"/>
      <c r="F26" s="120" t="s">
        <v>23</v>
      </c>
      <c r="G26" s="120"/>
      <c r="H26" s="120"/>
      <c r="I26" s="120"/>
      <c r="J26" s="120"/>
      <c r="K26" s="120"/>
      <c r="L26" s="120"/>
      <c r="M26" s="12"/>
      <c r="N26" s="12"/>
      <c r="O26" s="12"/>
      <c r="P26" s="29"/>
    </row>
    <row r="27" spans="2:16" x14ac:dyDescent="0.25">
      <c r="B27" s="28"/>
      <c r="C27" s="131"/>
      <c r="D27" s="131"/>
      <c r="E27" s="12"/>
      <c r="F27" s="23">
        <v>2016</v>
      </c>
      <c r="G27" s="22">
        <f>+G12/K12</f>
        <v>0.8452142136219678</v>
      </c>
      <c r="H27" s="24"/>
      <c r="I27" s="22">
        <f>+I12/K12</f>
        <v>0.15478578637803223</v>
      </c>
      <c r="J27" s="24"/>
      <c r="K27" s="22">
        <f>+I27+G27</f>
        <v>1</v>
      </c>
      <c r="L27" s="24"/>
      <c r="M27" s="12"/>
      <c r="N27" s="12"/>
      <c r="O27" s="12"/>
      <c r="P27" s="29"/>
    </row>
    <row r="28" spans="2:16" x14ac:dyDescent="0.25">
      <c r="B28" s="28"/>
      <c r="C28" s="131"/>
      <c r="D28" s="131"/>
      <c r="E28" s="12"/>
      <c r="F28" s="23">
        <v>2011</v>
      </c>
      <c r="G28" s="22">
        <f>+G17/K17</f>
        <v>0.83266284590845019</v>
      </c>
      <c r="H28" s="24"/>
      <c r="I28" s="22">
        <f>+I17/K17</f>
        <v>0.16733715409154981</v>
      </c>
      <c r="J28" s="24"/>
      <c r="K28" s="22">
        <f>+I28+G28</f>
        <v>1</v>
      </c>
      <c r="L28" s="24"/>
      <c r="M28" s="12"/>
      <c r="N28" s="12"/>
      <c r="O28" s="12"/>
      <c r="P28" s="29"/>
    </row>
    <row r="29" spans="2:16" x14ac:dyDescent="0.25">
      <c r="B29" s="28"/>
      <c r="C29" s="131"/>
      <c r="D29" s="131"/>
      <c r="E29" s="12"/>
      <c r="F29" s="23">
        <v>2006</v>
      </c>
      <c r="G29" s="22">
        <f>+G22/K22</f>
        <v>0.79206883335106437</v>
      </c>
      <c r="H29" s="24"/>
      <c r="I29" s="22">
        <f>+I22/K22</f>
        <v>0.20793116664893563</v>
      </c>
      <c r="J29" s="24"/>
      <c r="K29" s="22">
        <f>+I29+G29</f>
        <v>1</v>
      </c>
      <c r="L29" s="24"/>
      <c r="M29" s="12"/>
      <c r="N29" s="12"/>
      <c r="O29" s="12"/>
      <c r="P29" s="29"/>
    </row>
    <row r="30" spans="2:16" x14ac:dyDescent="0.25">
      <c r="B30" s="28"/>
      <c r="C30" s="12"/>
      <c r="D30" s="12"/>
      <c r="E30" s="12"/>
      <c r="F30" s="133" t="s">
        <v>26</v>
      </c>
      <c r="G30" s="133"/>
      <c r="H30" s="133"/>
      <c r="I30" s="133"/>
      <c r="J30" s="133"/>
      <c r="K30" s="133"/>
      <c r="L30" s="133"/>
      <c r="M30" s="12"/>
      <c r="N30" s="12"/>
      <c r="O30" s="12"/>
      <c r="P30" s="29"/>
    </row>
    <row r="31" spans="2:16" x14ac:dyDescent="0.25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4" spans="2:16" x14ac:dyDescent="0.25">
      <c r="B34" s="25" t="s">
        <v>127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2:16" x14ac:dyDescent="0.25">
      <c r="B35" s="28"/>
      <c r="C35" s="100" t="str">
        <f>+CONCATENATE("Sin considerar a los residentes de esta región, entre las principales regiones de procedencia de los huespedes nacionales figuran ",E41," con ",FIXED(F41,0)," arribos en esta región (equivalente al ",FIXED(G41*100,1),"% de este total), ",E42," con ",FIXED(F42,0)," arribos (",FIXED(G42*100,1),"%)  y ",E43," con ",FIXED(F43,0)," arribos (",FIXED(G43*100,1)," %). En tanto  ",J41," es el principal lugar de procedencia de los huespedes del exterior con ",FIXED(K41,0),"  arribos (equivalente al ",FIXED(L41*100,1)," % de los arribos del exterior), le sigue ",J42,"  con  ",FIXED(K42,0),"  arribos (",FIXED(L42*100,1)," %) y ",J43," con ",FIXED(K43,0)," (",FIXED(L43*100,1)," %) entre las principales.")</f>
        <v>Sin considerar a los residentes de esta región, entre las principales regiones de procedencia de los huespedes nacionales figuran LIMA METROPOLITANA Y CALLAO con 558,491 arribos en esta región (equivalente al 71.5% de este total), LIMA PROVINCIAS con 95,955 arribos (12.3%)  y AREQUIPA con 24,287 arribos (3.1 %). En tanto  ESTADOS UNIDOS (USA) es el principal lugar de procedencia de los huespedes del exterior con 25,262  arribos (equivalente al 11.4 % de los arribos del exterior), le sigue FRANCIA  con  18,124  arribos (8.2 %) y ALEMANIA con 17,565 (7.9 %) entre las principales.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29"/>
    </row>
    <row r="36" spans="2:16" x14ac:dyDescent="0.25">
      <c r="B36" s="28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29"/>
    </row>
    <row r="37" spans="2:16" x14ac:dyDescent="0.25">
      <c r="B37" s="2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9"/>
    </row>
    <row r="38" spans="2:16" ht="15" customHeight="1" x14ac:dyDescent="0.25">
      <c r="B38" s="28"/>
      <c r="C38" s="12"/>
      <c r="D38" s="12"/>
      <c r="E38" s="101" t="s">
        <v>40</v>
      </c>
      <c r="F38" s="101"/>
      <c r="G38" s="101"/>
      <c r="H38" s="101"/>
      <c r="I38" s="12"/>
      <c r="J38" s="101" t="s">
        <v>39</v>
      </c>
      <c r="K38" s="101"/>
      <c r="L38" s="101"/>
      <c r="M38" s="12"/>
      <c r="N38" s="12"/>
      <c r="O38" s="12"/>
      <c r="P38" s="29"/>
    </row>
    <row r="39" spans="2:16" x14ac:dyDescent="0.25">
      <c r="B39" s="28"/>
      <c r="C39" s="12"/>
      <c r="D39" s="12"/>
      <c r="E39" s="101"/>
      <c r="F39" s="101"/>
      <c r="G39" s="101"/>
      <c r="H39" s="101"/>
      <c r="I39" s="12"/>
      <c r="J39" s="101"/>
      <c r="K39" s="101"/>
      <c r="L39" s="101"/>
      <c r="M39" s="12"/>
      <c r="N39" s="12"/>
      <c r="O39" s="12"/>
      <c r="P39" s="29"/>
    </row>
    <row r="40" spans="2:16" x14ac:dyDescent="0.25">
      <c r="B40" s="28"/>
      <c r="C40" s="12"/>
      <c r="D40" s="12"/>
      <c r="E40" s="48" t="s">
        <v>27</v>
      </c>
      <c r="F40" s="48" t="s">
        <v>37</v>
      </c>
      <c r="G40" s="48" t="s">
        <v>42</v>
      </c>
      <c r="H40" s="48" t="s">
        <v>38</v>
      </c>
      <c r="I40" s="12"/>
      <c r="J40" s="48" t="s">
        <v>36</v>
      </c>
      <c r="K40" s="48" t="s">
        <v>37</v>
      </c>
      <c r="L40" s="48" t="s">
        <v>38</v>
      </c>
      <c r="M40" s="12"/>
      <c r="N40" s="12"/>
      <c r="O40" s="12"/>
      <c r="P40" s="29"/>
    </row>
    <row r="41" spans="2:16" x14ac:dyDescent="0.25">
      <c r="B41" s="28"/>
      <c r="C41" s="12"/>
      <c r="D41" s="64"/>
      <c r="E41" s="8" t="s">
        <v>82</v>
      </c>
      <c r="F41" s="49">
        <v>558491</v>
      </c>
      <c r="G41" s="50">
        <f t="shared" ref="G41:G49" si="3">+F41/F$49</f>
        <v>0.71524017601467127</v>
      </c>
      <c r="H41" s="50">
        <f t="shared" ref="H41:H48" si="4">+F41/F$52</f>
        <v>0.45993706543070484</v>
      </c>
      <c r="I41" s="12"/>
      <c r="J41" s="55" t="s">
        <v>102</v>
      </c>
      <c r="K41" s="73">
        <v>25262</v>
      </c>
      <c r="L41" s="50">
        <f t="shared" ref="L41:L52" si="5">+K41/K$52</f>
        <v>0.113601921096536</v>
      </c>
      <c r="M41" s="12"/>
      <c r="N41" s="12"/>
      <c r="O41" s="12"/>
      <c r="P41" s="29"/>
    </row>
    <row r="42" spans="2:16" x14ac:dyDescent="0.25">
      <c r="B42" s="28"/>
      <c r="C42" s="12"/>
      <c r="D42" s="51"/>
      <c r="E42" s="8" t="s">
        <v>84</v>
      </c>
      <c r="F42" s="49">
        <v>95955</v>
      </c>
      <c r="G42" s="50">
        <f t="shared" si="3"/>
        <v>0.12288626153239315</v>
      </c>
      <c r="H42" s="50">
        <f t="shared" si="4"/>
        <v>7.9022331807322377E-2</v>
      </c>
      <c r="I42" s="12"/>
      <c r="J42" s="55" t="s">
        <v>103</v>
      </c>
      <c r="K42" s="73">
        <v>18124</v>
      </c>
      <c r="L42" s="50">
        <f t="shared" si="5"/>
        <v>8.1502700417766541E-2</v>
      </c>
      <c r="M42" s="12"/>
      <c r="N42" s="12"/>
      <c r="O42" s="12"/>
      <c r="P42" s="29"/>
    </row>
    <row r="43" spans="2:16" x14ac:dyDescent="0.25">
      <c r="B43" s="28"/>
      <c r="C43" s="12"/>
      <c r="D43" s="12"/>
      <c r="E43" s="8" t="s">
        <v>94</v>
      </c>
      <c r="F43" s="49">
        <v>24287</v>
      </c>
      <c r="G43" s="50">
        <f t="shared" si="3"/>
        <v>3.110352387928959E-2</v>
      </c>
      <c r="H43" s="50">
        <f t="shared" si="4"/>
        <v>2.0001202361569888E-2</v>
      </c>
      <c r="I43" s="12"/>
      <c r="J43" s="55" t="s">
        <v>105</v>
      </c>
      <c r="K43" s="73">
        <v>17565</v>
      </c>
      <c r="L43" s="50">
        <f t="shared" si="5"/>
        <v>7.8988906027260497E-2</v>
      </c>
      <c r="M43" s="12"/>
      <c r="N43" s="12"/>
      <c r="O43" s="12"/>
      <c r="P43" s="29"/>
    </row>
    <row r="44" spans="2:16" x14ac:dyDescent="0.25">
      <c r="B44" s="28"/>
      <c r="C44" s="12"/>
      <c r="D44" s="12"/>
      <c r="E44" s="8" t="s">
        <v>92</v>
      </c>
      <c r="F44" s="49">
        <v>19812</v>
      </c>
      <c r="G44" s="50">
        <f t="shared" si="3"/>
        <v>2.5372545604499745E-2</v>
      </c>
      <c r="H44" s="50">
        <f t="shared" si="4"/>
        <v>1.6315881796328185E-2</v>
      </c>
      <c r="I44" s="12"/>
      <c r="J44" s="55" t="s">
        <v>106</v>
      </c>
      <c r="K44" s="73">
        <v>13273</v>
      </c>
      <c r="L44" s="50">
        <f t="shared" si="5"/>
        <v>5.9688001690852754E-2</v>
      </c>
      <c r="M44" s="12"/>
      <c r="N44" s="12"/>
      <c r="O44" s="12"/>
      <c r="P44" s="29"/>
    </row>
    <row r="45" spans="2:16" x14ac:dyDescent="0.25">
      <c r="B45" s="28"/>
      <c r="C45" s="12"/>
      <c r="D45" s="12"/>
      <c r="E45" s="8" t="s">
        <v>98</v>
      </c>
      <c r="F45" s="49">
        <v>11812</v>
      </c>
      <c r="G45" s="50">
        <f t="shared" si="3"/>
        <v>1.5127221314372653E-2</v>
      </c>
      <c r="H45" s="50">
        <f t="shared" si="4"/>
        <v>9.7275992215944147E-3</v>
      </c>
      <c r="I45" s="12"/>
      <c r="J45" s="55" t="s">
        <v>108</v>
      </c>
      <c r="K45" s="73">
        <v>11638</v>
      </c>
      <c r="L45" s="50">
        <f t="shared" si="5"/>
        <v>5.2335490369784105E-2</v>
      </c>
      <c r="M45" s="12"/>
      <c r="N45" s="12"/>
      <c r="O45" s="12"/>
      <c r="P45" s="29"/>
    </row>
    <row r="46" spans="2:16" x14ac:dyDescent="0.25">
      <c r="B46" s="28"/>
      <c r="C46" s="12"/>
      <c r="D46" s="12"/>
      <c r="E46" s="8" t="s">
        <v>91</v>
      </c>
      <c r="F46" s="49">
        <v>7948</v>
      </c>
      <c r="G46" s="50">
        <f t="shared" si="3"/>
        <v>1.0178729682241268E-2</v>
      </c>
      <c r="H46" s="50">
        <f t="shared" si="4"/>
        <v>6.5454587379980018E-3</v>
      </c>
      <c r="I46" s="12"/>
      <c r="J46" s="55" t="s">
        <v>113</v>
      </c>
      <c r="K46" s="73">
        <v>11293</v>
      </c>
      <c r="L46" s="50">
        <f t="shared" si="5"/>
        <v>5.0784043026806315E-2</v>
      </c>
      <c r="M46" s="12"/>
      <c r="N46" s="12"/>
      <c r="O46" s="12"/>
      <c r="P46" s="29"/>
    </row>
    <row r="47" spans="2:16" x14ac:dyDescent="0.25">
      <c r="B47" s="28"/>
      <c r="C47" s="12"/>
      <c r="D47" s="12"/>
      <c r="E47" s="8" t="s">
        <v>96</v>
      </c>
      <c r="F47" s="49">
        <v>6917</v>
      </c>
      <c r="G47" s="50">
        <f t="shared" si="3"/>
        <v>8.8583635143511374E-3</v>
      </c>
      <c r="H47" s="50">
        <f t="shared" si="4"/>
        <v>5.6963938211791873E-3</v>
      </c>
      <c r="I47" s="12"/>
      <c r="J47" s="55" t="s">
        <v>107</v>
      </c>
      <c r="K47" s="73">
        <v>11147</v>
      </c>
      <c r="L47" s="50">
        <f t="shared" si="5"/>
        <v>5.0127488499053394E-2</v>
      </c>
      <c r="M47" s="12"/>
      <c r="N47" s="12"/>
      <c r="O47" s="12"/>
      <c r="P47" s="29"/>
    </row>
    <row r="48" spans="2:16" x14ac:dyDescent="0.25">
      <c r="B48" s="28"/>
      <c r="C48" s="12"/>
      <c r="D48" s="12"/>
      <c r="E48" s="8" t="s">
        <v>89</v>
      </c>
      <c r="F48" s="49">
        <v>55622</v>
      </c>
      <c r="G48" s="50">
        <f t="shared" si="3"/>
        <v>7.1233178458181154E-2</v>
      </c>
      <c r="H48" s="50">
        <f t="shared" si="4"/>
        <v>4.5806681671480227E-2</v>
      </c>
      <c r="I48" s="12"/>
      <c r="J48" s="55" t="s">
        <v>112</v>
      </c>
      <c r="K48" s="73">
        <v>9867</v>
      </c>
      <c r="L48" s="50">
        <f t="shared" si="5"/>
        <v>4.4371394009164782E-2</v>
      </c>
      <c r="M48" s="12"/>
      <c r="N48" s="12"/>
      <c r="O48" s="12"/>
      <c r="P48" s="29"/>
    </row>
    <row r="49" spans="2:16" x14ac:dyDescent="0.25">
      <c r="B49" s="28"/>
      <c r="C49" s="12"/>
      <c r="D49" s="12"/>
      <c r="E49" s="52" t="s">
        <v>17</v>
      </c>
      <c r="F49" s="53">
        <f>SUM(F41:F48)</f>
        <v>780844</v>
      </c>
      <c r="G49" s="54">
        <f t="shared" si="3"/>
        <v>1</v>
      </c>
      <c r="H49" s="50"/>
      <c r="I49" s="12"/>
      <c r="J49" s="55" t="s">
        <v>118</v>
      </c>
      <c r="K49" s="73">
        <v>7825</v>
      </c>
      <c r="L49" s="50">
        <f t="shared" si="5"/>
        <v>3.5188624518264357E-2</v>
      </c>
      <c r="M49" s="12"/>
      <c r="N49" s="12"/>
      <c r="O49" s="12"/>
      <c r="P49" s="29"/>
    </row>
    <row r="50" spans="2:16" x14ac:dyDescent="0.25">
      <c r="B50" s="28"/>
      <c r="C50" s="12"/>
      <c r="D50" s="12"/>
      <c r="E50" s="8"/>
      <c r="F50" s="49"/>
      <c r="G50" s="8"/>
      <c r="H50" s="50"/>
      <c r="I50" s="12"/>
      <c r="J50" s="55" t="s">
        <v>110</v>
      </c>
      <c r="K50" s="73">
        <v>6963</v>
      </c>
      <c r="L50" s="50">
        <f t="shared" si="5"/>
        <v>3.1312254635229998E-2</v>
      </c>
      <c r="M50" s="12"/>
      <c r="N50" s="12"/>
      <c r="O50" s="12"/>
      <c r="P50" s="29"/>
    </row>
    <row r="51" spans="2:16" x14ac:dyDescent="0.25">
      <c r="B51" s="28"/>
      <c r="C51" s="12"/>
      <c r="D51" s="12"/>
      <c r="E51" s="8" t="s">
        <v>93</v>
      </c>
      <c r="F51" s="49">
        <v>433433</v>
      </c>
      <c r="G51" s="8"/>
      <c r="H51" s="50">
        <f>+F51/F$52</f>
        <v>0.35694738515182284</v>
      </c>
      <c r="I51" s="12"/>
      <c r="J51" s="55" t="s">
        <v>89</v>
      </c>
      <c r="K51" s="73">
        <v>89416</v>
      </c>
      <c r="L51" s="50">
        <f t="shared" si="5"/>
        <v>0.40209917570928128</v>
      </c>
      <c r="M51" s="12"/>
      <c r="N51" s="12"/>
      <c r="O51" s="12"/>
      <c r="P51" s="29"/>
    </row>
    <row r="52" spans="2:16" x14ac:dyDescent="0.25">
      <c r="B52" s="28"/>
      <c r="C52" s="12"/>
      <c r="D52" s="12"/>
      <c r="E52" s="52" t="s">
        <v>17</v>
      </c>
      <c r="F52" s="53">
        <f>+F51+F49</f>
        <v>1214277</v>
      </c>
      <c r="G52" s="52"/>
      <c r="H52" s="54">
        <f>+F52/F$52</f>
        <v>1</v>
      </c>
      <c r="I52" s="12"/>
      <c r="J52" s="52" t="s">
        <v>17</v>
      </c>
      <c r="K52" s="53">
        <f>SUM(K41:K51)</f>
        <v>222373</v>
      </c>
      <c r="L52" s="54">
        <f t="shared" si="5"/>
        <v>1</v>
      </c>
      <c r="M52" s="12"/>
      <c r="N52" s="12"/>
      <c r="O52" s="12"/>
      <c r="P52" s="29"/>
    </row>
    <row r="53" spans="2:16" x14ac:dyDescent="0.25">
      <c r="B53" s="28"/>
      <c r="C53" s="12"/>
      <c r="D53" s="12"/>
      <c r="E53" s="55" t="s">
        <v>41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29"/>
    </row>
    <row r="54" spans="2:16" x14ac:dyDescent="0.25">
      <c r="B54" s="28"/>
      <c r="C54" s="12"/>
      <c r="D54" s="12"/>
      <c r="E54" s="102" t="s">
        <v>43</v>
      </c>
      <c r="F54" s="102"/>
      <c r="G54" s="102"/>
      <c r="H54" s="102"/>
      <c r="I54" s="102"/>
      <c r="J54" s="102"/>
      <c r="K54" s="102"/>
      <c r="L54" s="102"/>
      <c r="M54" s="12"/>
      <c r="N54" s="12"/>
      <c r="O54" s="12"/>
      <c r="P54" s="29"/>
    </row>
    <row r="55" spans="2:16" x14ac:dyDescent="0.25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</row>
    <row r="58" spans="2:16" x14ac:dyDescent="0.25">
      <c r="B58" s="25" t="s">
        <v>54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7"/>
    </row>
    <row r="59" spans="2:16" x14ac:dyDescent="0.25">
      <c r="B59" s="28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29"/>
    </row>
    <row r="60" spans="2:16" x14ac:dyDescent="0.25">
      <c r="B60" s="28"/>
      <c r="C60" s="12"/>
      <c r="D60" s="122" t="s">
        <v>62</v>
      </c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"/>
      <c r="P60" s="29"/>
    </row>
    <row r="61" spans="2:16" x14ac:dyDescent="0.25">
      <c r="B61" s="28"/>
      <c r="C61" s="12"/>
      <c r="D61" s="123" t="s">
        <v>53</v>
      </c>
      <c r="E61" s="124"/>
      <c r="F61" s="128" t="s">
        <v>14</v>
      </c>
      <c r="G61" s="128"/>
      <c r="H61" s="128"/>
      <c r="I61" s="128" t="s">
        <v>49</v>
      </c>
      <c r="J61" s="128"/>
      <c r="K61" s="128"/>
      <c r="L61" s="128" t="s">
        <v>52</v>
      </c>
      <c r="M61" s="128"/>
      <c r="N61" s="128"/>
      <c r="O61" s="12"/>
      <c r="P61" s="29"/>
    </row>
    <row r="62" spans="2:16" x14ac:dyDescent="0.25">
      <c r="B62" s="28"/>
      <c r="C62" s="12"/>
      <c r="D62" s="125"/>
      <c r="E62" s="126"/>
      <c r="F62" s="75" t="s">
        <v>50</v>
      </c>
      <c r="G62" s="75" t="s">
        <v>51</v>
      </c>
      <c r="H62" s="75" t="s">
        <v>17</v>
      </c>
      <c r="I62" s="75" t="s">
        <v>50</v>
      </c>
      <c r="J62" s="75" t="s">
        <v>51</v>
      </c>
      <c r="K62" s="75" t="s">
        <v>17</v>
      </c>
      <c r="L62" s="75" t="s">
        <v>50</v>
      </c>
      <c r="M62" s="75" t="s">
        <v>51</v>
      </c>
      <c r="N62" s="75" t="s">
        <v>17</v>
      </c>
      <c r="O62" s="12"/>
      <c r="P62" s="29"/>
    </row>
    <row r="63" spans="2:16" x14ac:dyDescent="0.25">
      <c r="B63" s="28"/>
      <c r="C63" s="12"/>
      <c r="D63" s="74" t="s">
        <v>129</v>
      </c>
      <c r="E63" s="80"/>
      <c r="F63" s="76">
        <v>75750</v>
      </c>
      <c r="G63" s="77">
        <v>35601</v>
      </c>
      <c r="H63" s="77">
        <v>111351</v>
      </c>
      <c r="I63" s="77">
        <v>76525</v>
      </c>
      <c r="J63" s="77">
        <v>51296</v>
      </c>
      <c r="K63" s="77">
        <v>127821</v>
      </c>
      <c r="L63" s="78">
        <f t="shared" ref="L63:N65" si="6">+I63/F63-1</f>
        <v>1.0231023102310166E-2</v>
      </c>
      <c r="M63" s="78">
        <f t="shared" si="6"/>
        <v>0.44085840285385247</v>
      </c>
      <c r="N63" s="78">
        <f t="shared" si="6"/>
        <v>0.1479106608831533</v>
      </c>
      <c r="O63" s="83">
        <f t="shared" ref="O63:O65" si="7">+K63-H63</f>
        <v>16470</v>
      </c>
      <c r="P63" s="29"/>
    </row>
    <row r="64" spans="2:16" x14ac:dyDescent="0.25">
      <c r="B64" s="28"/>
      <c r="C64" s="12"/>
      <c r="D64" s="74" t="s">
        <v>130</v>
      </c>
      <c r="E64" s="70"/>
      <c r="F64" s="76">
        <v>41339</v>
      </c>
      <c r="G64" s="77">
        <v>42365</v>
      </c>
      <c r="H64" s="77">
        <v>83704</v>
      </c>
      <c r="I64" s="77">
        <v>44550</v>
      </c>
      <c r="J64" s="77">
        <v>43104</v>
      </c>
      <c r="K64" s="77">
        <v>87654</v>
      </c>
      <c r="L64" s="78">
        <f t="shared" si="6"/>
        <v>7.7674834901666712E-2</v>
      </c>
      <c r="M64" s="78">
        <f t="shared" si="6"/>
        <v>1.7443644517880275E-2</v>
      </c>
      <c r="N64" s="78">
        <f t="shared" si="6"/>
        <v>4.7190098442129402E-2</v>
      </c>
      <c r="O64" s="83">
        <f t="shared" si="7"/>
        <v>3950</v>
      </c>
      <c r="P64" s="29"/>
    </row>
    <row r="65" spans="2:16" x14ac:dyDescent="0.25">
      <c r="B65" s="28"/>
      <c r="C65" s="12"/>
      <c r="D65" s="74" t="s">
        <v>131</v>
      </c>
      <c r="E65" s="70"/>
      <c r="F65" s="76">
        <v>172920</v>
      </c>
      <c r="G65" s="77">
        <v>50212</v>
      </c>
      <c r="H65" s="77">
        <v>223132</v>
      </c>
      <c r="I65" s="77">
        <v>249260</v>
      </c>
      <c r="J65" s="77">
        <v>78692</v>
      </c>
      <c r="K65" s="77">
        <v>327952</v>
      </c>
      <c r="L65" s="78">
        <f t="shared" si="6"/>
        <v>0.44147582697201027</v>
      </c>
      <c r="M65" s="78">
        <f t="shared" si="6"/>
        <v>0.56719509280650038</v>
      </c>
      <c r="N65" s="78">
        <f t="shared" si="6"/>
        <v>0.46976677482387097</v>
      </c>
      <c r="O65" s="83">
        <f t="shared" si="7"/>
        <v>104820</v>
      </c>
      <c r="P65" s="29"/>
    </row>
    <row r="66" spans="2:16" x14ac:dyDescent="0.25">
      <c r="B66" s="28"/>
      <c r="C66" s="12"/>
      <c r="D66" s="121" t="s">
        <v>55</v>
      </c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84"/>
      <c r="P66" s="29"/>
    </row>
    <row r="67" spans="2:16" x14ac:dyDescent="0.25">
      <c r="B67" s="28"/>
      <c r="C67" s="12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4"/>
      <c r="P67" s="29"/>
    </row>
    <row r="68" spans="2:16" x14ac:dyDescent="0.25">
      <c r="B68" s="28"/>
      <c r="C68" s="12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4"/>
      <c r="P68" s="29"/>
    </row>
    <row r="69" spans="2:16" x14ac:dyDescent="0.25">
      <c r="B69" s="28"/>
      <c r="C69" s="12"/>
      <c r="D69" s="122" t="s">
        <v>62</v>
      </c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84"/>
      <c r="P69" s="29"/>
    </row>
    <row r="70" spans="2:16" x14ac:dyDescent="0.25">
      <c r="B70" s="28"/>
      <c r="C70" s="12"/>
      <c r="D70" s="123" t="s">
        <v>53</v>
      </c>
      <c r="E70" s="124"/>
      <c r="F70" s="127" t="s">
        <v>63</v>
      </c>
      <c r="G70" s="127"/>
      <c r="H70" s="127"/>
      <c r="I70" s="127" t="s">
        <v>64</v>
      </c>
      <c r="J70" s="127"/>
      <c r="K70" s="127"/>
      <c r="L70" s="128" t="s">
        <v>52</v>
      </c>
      <c r="M70" s="128"/>
      <c r="N70" s="128"/>
      <c r="O70" s="84"/>
      <c r="P70" s="29"/>
    </row>
    <row r="71" spans="2:16" x14ac:dyDescent="0.25">
      <c r="B71" s="28"/>
      <c r="C71" s="12"/>
      <c r="D71" s="125"/>
      <c r="E71" s="126"/>
      <c r="F71" s="75" t="s">
        <v>50</v>
      </c>
      <c r="G71" s="75" t="s">
        <v>51</v>
      </c>
      <c r="H71" s="75" t="s">
        <v>17</v>
      </c>
      <c r="I71" s="75" t="s">
        <v>50</v>
      </c>
      <c r="J71" s="75" t="s">
        <v>51</v>
      </c>
      <c r="K71" s="75" t="s">
        <v>17</v>
      </c>
      <c r="L71" s="75" t="s">
        <v>50</v>
      </c>
      <c r="M71" s="75" t="s">
        <v>51</v>
      </c>
      <c r="N71" s="75" t="s">
        <v>17</v>
      </c>
      <c r="O71" s="83"/>
      <c r="P71" s="29"/>
    </row>
    <row r="72" spans="2:16" x14ac:dyDescent="0.25">
      <c r="B72" s="28"/>
      <c r="C72" s="12"/>
      <c r="D72" s="74" t="s">
        <v>130</v>
      </c>
      <c r="E72" s="80"/>
      <c r="F72" s="76">
        <v>15604</v>
      </c>
      <c r="G72" s="77">
        <v>11204</v>
      </c>
      <c r="H72" s="77">
        <v>26808</v>
      </c>
      <c r="I72" s="77">
        <v>7975</v>
      </c>
      <c r="J72" s="77">
        <v>9619</v>
      </c>
      <c r="K72" s="77">
        <v>17594</v>
      </c>
      <c r="L72" s="78">
        <f t="shared" ref="L72:N73" si="8">+I72/F72-1</f>
        <v>-0.48891309920533199</v>
      </c>
      <c r="M72" s="78">
        <f t="shared" si="8"/>
        <v>-0.14146733309532311</v>
      </c>
      <c r="N72" s="78">
        <f t="shared" si="8"/>
        <v>-0.34370337212772306</v>
      </c>
      <c r="O72" s="83">
        <f t="shared" ref="O72:O73" si="9">+K72-H72</f>
        <v>-9214</v>
      </c>
      <c r="P72" s="29"/>
    </row>
    <row r="73" spans="2:16" x14ac:dyDescent="0.25">
      <c r="B73" s="28"/>
      <c r="C73" s="12"/>
      <c r="D73" s="74" t="s">
        <v>131</v>
      </c>
      <c r="E73" s="80"/>
      <c r="F73" s="76">
        <v>140343</v>
      </c>
      <c r="G73" s="77">
        <v>19568</v>
      </c>
      <c r="H73" s="77">
        <v>159911</v>
      </c>
      <c r="I73" s="77">
        <v>128020</v>
      </c>
      <c r="J73" s="77">
        <v>13871</v>
      </c>
      <c r="K73" s="77">
        <v>141891</v>
      </c>
      <c r="L73" s="78">
        <f t="shared" si="8"/>
        <v>-8.7806303128763141E-2</v>
      </c>
      <c r="M73" s="78">
        <f t="shared" si="8"/>
        <v>-0.29113859362224037</v>
      </c>
      <c r="N73" s="78">
        <f t="shared" si="8"/>
        <v>-0.11268768252340366</v>
      </c>
      <c r="O73" s="83">
        <f t="shared" si="9"/>
        <v>-18020</v>
      </c>
      <c r="P73" s="29"/>
    </row>
    <row r="74" spans="2:16" x14ac:dyDescent="0.25">
      <c r="B74" s="28"/>
      <c r="C74" s="12"/>
      <c r="D74" s="121" t="s">
        <v>55</v>
      </c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"/>
      <c r="P74" s="29"/>
    </row>
    <row r="75" spans="2:16" x14ac:dyDescent="0.25">
      <c r="B75" s="30"/>
      <c r="C75" s="3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31"/>
      <c r="P75" s="32"/>
    </row>
  </sheetData>
  <mergeCells count="23">
    <mergeCell ref="D70:E71"/>
    <mergeCell ref="F70:H70"/>
    <mergeCell ref="I70:K70"/>
    <mergeCell ref="L70:N70"/>
    <mergeCell ref="D74:N74"/>
    <mergeCell ref="D69:N69"/>
    <mergeCell ref="F30:L30"/>
    <mergeCell ref="C35:O36"/>
    <mergeCell ref="E38:H39"/>
    <mergeCell ref="J38:L39"/>
    <mergeCell ref="E54:L54"/>
    <mergeCell ref="D60:N60"/>
    <mergeCell ref="D61:E62"/>
    <mergeCell ref="F61:H61"/>
    <mergeCell ref="I61:K61"/>
    <mergeCell ref="L61:N61"/>
    <mergeCell ref="D66:N66"/>
    <mergeCell ref="B1:P2"/>
    <mergeCell ref="C7:O8"/>
    <mergeCell ref="F10:L10"/>
    <mergeCell ref="N20:O21"/>
    <mergeCell ref="C26:D29"/>
    <mergeCell ref="F26:L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Carátula</vt:lpstr>
      <vt:lpstr>Índice</vt:lpstr>
      <vt:lpstr>Centro</vt:lpstr>
      <vt:lpstr>Áncash</vt:lpstr>
      <vt:lpstr>Apurímac</vt:lpstr>
      <vt:lpstr>Ayacucho</vt:lpstr>
      <vt:lpstr>Huancavelica</vt:lpstr>
      <vt:lpstr>Huánuco</vt:lpstr>
      <vt:lpstr>Ica</vt:lpstr>
      <vt:lpstr>Junín</vt:lpstr>
      <vt:lpstr>Pasco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2017-06-05T13:56:06Z</dcterms:modified>
</cp:coreProperties>
</file>